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chart2.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comments4.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20" yWindow="105" windowWidth="20730" windowHeight="11760" activeTab="3"/>
  </bookViews>
  <sheets>
    <sheet name="7PSourceSummary" sheetId="23" r:id="rId1"/>
    <sheet name="forRPM" sheetId="28" r:id="rId2"/>
    <sheet name="SC-New" sheetId="6" r:id="rId3"/>
    <sheet name="SC-NR" sheetId="7" r:id="rId4"/>
    <sheet name="MFCommonUnits" sheetId="25" r:id="rId5"/>
    <sheet name="M_Input_Out" sheetId="27" r:id="rId6"/>
    <sheet name="M_Input" sheetId="3" r:id="rId7"/>
    <sheet name="RawInputs" sheetId="26" r:id="rId8"/>
    <sheet name="Eff. Standards &amp; Certifications" sheetId="18" r:id="rId9"/>
    <sheet name="Assumptions" sheetId="9" r:id="rId10"/>
    <sheet name="SavingsData&amp;Analysis" sheetId="10" r:id="rId11"/>
    <sheet name="CostData&amp;Analysis" sheetId="12" r:id="rId12"/>
    <sheet name="DOE Res Data" sheetId="16" r:id="rId13"/>
  </sheets>
  <externalReferences>
    <externalReference r:id="rId14"/>
    <externalReference r:id="rId15"/>
    <externalReference r:id="rId16"/>
  </externalReferences>
  <definedNames>
    <definedName name="_xlnm._FilterDatabase" localSheetId="11" hidden="1">'CostData&amp;Analysis'!$A$29:$P$23529</definedName>
    <definedName name="_xlnm._FilterDatabase" localSheetId="10" hidden="1">'SavingsData&amp;Analysis'!$A$22:$AN$432</definedName>
    <definedName name="_Key1" localSheetId="0" hidden="1">#REF!</definedName>
    <definedName name="_Key1" localSheetId="9" hidden="1">#REF!</definedName>
    <definedName name="_Key1" localSheetId="11" hidden="1">#REF!</definedName>
    <definedName name="_Key1" localSheetId="12" hidden="1">#REF!</definedName>
    <definedName name="_Key1" localSheetId="8" hidden="1">#REF!</definedName>
    <definedName name="_Key1" localSheetId="1" hidden="1">#REF!</definedName>
    <definedName name="_Key1" localSheetId="10" hidden="1">#REF!</definedName>
    <definedName name="_Key1" localSheetId="2" hidden="1">#REF!</definedName>
    <definedName name="_Key1" localSheetId="3" hidden="1">#REF!</definedName>
    <definedName name="_Key1" hidden="1">#REF!</definedName>
    <definedName name="_Order1" hidden="1">255</definedName>
    <definedName name="_Sort" localSheetId="0" hidden="1">#REF!</definedName>
    <definedName name="_Sort" localSheetId="9" hidden="1">#REF!</definedName>
    <definedName name="_Sort" localSheetId="11" hidden="1">#REF!</definedName>
    <definedName name="_Sort" localSheetId="12" hidden="1">#REF!</definedName>
    <definedName name="_Sort" localSheetId="8" hidden="1">#REF!</definedName>
    <definedName name="_Sort" localSheetId="1" hidden="1">#REF!</definedName>
    <definedName name="_Sort" localSheetId="10" hidden="1">#REF!</definedName>
    <definedName name="_Sort" localSheetId="2" hidden="1">#REF!</definedName>
    <definedName name="_Sort" localSheetId="3" hidden="1">#REF!</definedName>
    <definedName name="_Sort" hidden="1">#REF!</definedName>
    <definedName name="anscount" hidden="1">1</definedName>
    <definedName name="CBWorkbookPriority" hidden="1">-738590518</definedName>
    <definedName name="_xlnm.Database">'CostData&amp;Analysis'!$C$29:$H$23529</definedName>
    <definedName name="limcount" hidden="1">1</definedName>
    <definedName name="MeasureOutput">M_Input_Out!$4:$55</definedName>
    <definedName name="MFcommonarea_dryer">MFCommonUnits!$A$2:$E$132</definedName>
    <definedName name="ResBase">'[1]Res Forecast (Base Case)'!$C$14:$BD$61</definedName>
    <definedName name="sencount" hidden="1">1</definedName>
    <definedName name="sort" localSheetId="1" hidden="1">#REF!</definedName>
    <definedName name="sort" hidden="1">#REF!</definedName>
  </definedNames>
  <calcPr calcId="125725"/>
</workbook>
</file>

<file path=xl/calcChain.xml><?xml version="1.0" encoding="utf-8"?>
<calcChain xmlns="http://schemas.openxmlformats.org/spreadsheetml/2006/main">
  <c r="D9" i="6"/>
  <c r="D8"/>
  <c r="D9" i="7"/>
  <c r="D8"/>
  <c r="C8"/>
  <c r="C8" i="6"/>
  <c r="A9" i="7" l="1"/>
  <c r="E7" i="28" s="1"/>
  <c r="A9" i="6"/>
  <c r="E6" i="28" s="1"/>
  <c r="BA9"/>
  <c r="AW9"/>
  <c r="AS9"/>
  <c r="AO9"/>
  <c r="AK9"/>
  <c r="AG9"/>
  <c r="BC7"/>
  <c r="AY7"/>
  <c r="AU7"/>
  <c r="AQ7"/>
  <c r="AM7"/>
  <c r="AI7"/>
  <c r="BA5"/>
  <c r="AW5"/>
  <c r="AS5"/>
  <c r="AO5"/>
  <c r="AK5"/>
  <c r="AG5"/>
  <c r="BC3"/>
  <c r="AY3"/>
  <c r="AU3"/>
  <c r="AQ3"/>
  <c r="AM3"/>
  <c r="AI3"/>
  <c r="J10"/>
  <c r="BC10"/>
  <c r="I10"/>
  <c r="J9"/>
  <c r="BD9"/>
  <c r="I9"/>
  <c r="J8"/>
  <c r="BA8"/>
  <c r="I8"/>
  <c r="J7"/>
  <c r="F7"/>
  <c r="I7"/>
  <c r="J6"/>
  <c r="BC6"/>
  <c r="I6"/>
  <c r="J5"/>
  <c r="BD5"/>
  <c r="I5"/>
  <c r="J4"/>
  <c r="BA4"/>
  <c r="I4"/>
  <c r="J3"/>
  <c r="BB3"/>
  <c r="I3"/>
  <c r="B6"/>
  <c r="C10"/>
  <c r="B10"/>
  <c r="A10"/>
  <c r="C9"/>
  <c r="A9" s="1"/>
  <c r="B9"/>
  <c r="C8"/>
  <c r="A8" s="1"/>
  <c r="B8"/>
  <c r="C7"/>
  <c r="A7" s="1"/>
  <c r="B7"/>
  <c r="C6"/>
  <c r="A6" s="1"/>
  <c r="C5"/>
  <c r="A5" s="1"/>
  <c r="B5"/>
  <c r="C4"/>
  <c r="B4"/>
  <c r="C3"/>
  <c r="A3" s="1"/>
  <c r="B3"/>
  <c r="F10"/>
  <c r="F3"/>
  <c r="AD2"/>
  <c r="AC2"/>
  <c r="AB2"/>
  <c r="AA2"/>
  <c r="Z2"/>
  <c r="Y2"/>
  <c r="X2"/>
  <c r="W2"/>
  <c r="V2"/>
  <c r="U2"/>
  <c r="T2"/>
  <c r="S2"/>
  <c r="R2"/>
  <c r="Q2"/>
  <c r="P2"/>
  <c r="O2"/>
  <c r="N2"/>
  <c r="M2"/>
  <c r="L2"/>
  <c r="K2"/>
  <c r="AJ6"/>
  <c r="AR6"/>
  <c r="AZ6"/>
  <c r="BD6"/>
  <c r="AL8"/>
  <c r="AT8"/>
  <c r="AG3"/>
  <c r="AK3"/>
  <c r="AO3"/>
  <c r="AS3"/>
  <c r="AW3"/>
  <c r="BA3"/>
  <c r="AF4"/>
  <c r="AJ4"/>
  <c r="AN4"/>
  <c r="AR4"/>
  <c r="AV4"/>
  <c r="AZ4"/>
  <c r="BD4"/>
  <c r="AI5"/>
  <c r="AM5"/>
  <c r="AQ5"/>
  <c r="AU5"/>
  <c r="AY5"/>
  <c r="BC5"/>
  <c r="AH6"/>
  <c r="AL6"/>
  <c r="AP6"/>
  <c r="AT6"/>
  <c r="AX6"/>
  <c r="BB6"/>
  <c r="AG7"/>
  <c r="AK7"/>
  <c r="AO7"/>
  <c r="AS7"/>
  <c r="AW7"/>
  <c r="BA7"/>
  <c r="AF8"/>
  <c r="AJ8"/>
  <c r="AN8"/>
  <c r="AR8"/>
  <c r="AV8"/>
  <c r="AZ8"/>
  <c r="BD8"/>
  <c r="AI9"/>
  <c r="AM9"/>
  <c r="AQ9"/>
  <c r="AU9"/>
  <c r="AY9"/>
  <c r="BC9"/>
  <c r="AH10"/>
  <c r="AL10"/>
  <c r="AP10"/>
  <c r="AT10"/>
  <c r="AX10"/>
  <c r="BB10"/>
  <c r="AP4"/>
  <c r="F6"/>
  <c r="AF3"/>
  <c r="AJ3"/>
  <c r="AN3"/>
  <c r="AR3"/>
  <c r="AV3"/>
  <c r="AZ3"/>
  <c r="BD3"/>
  <c r="AI4"/>
  <c r="AM4"/>
  <c r="AQ4"/>
  <c r="AU4"/>
  <c r="AY4"/>
  <c r="BC4"/>
  <c r="AH5"/>
  <c r="AL5"/>
  <c r="AP5"/>
  <c r="AT5"/>
  <c r="AX5"/>
  <c r="BB5"/>
  <c r="AG6"/>
  <c r="AK6"/>
  <c r="AO6"/>
  <c r="AS6"/>
  <c r="AW6"/>
  <c r="BA6"/>
  <c r="AF7"/>
  <c r="AJ7"/>
  <c r="AN7"/>
  <c r="AR7"/>
  <c r="AV7"/>
  <c r="AZ7"/>
  <c r="BD7"/>
  <c r="AI8"/>
  <c r="AM8"/>
  <c r="AQ8"/>
  <c r="AU8"/>
  <c r="AY8"/>
  <c r="BC8"/>
  <c r="AH9"/>
  <c r="AL9"/>
  <c r="AP9"/>
  <c r="AT9"/>
  <c r="AX9"/>
  <c r="BB9"/>
  <c r="AG10"/>
  <c r="AK10"/>
  <c r="AO10"/>
  <c r="AS10"/>
  <c r="AW10"/>
  <c r="BA10"/>
  <c r="AH4"/>
  <c r="AL4"/>
  <c r="AT4"/>
  <c r="AX4"/>
  <c r="BB4"/>
  <c r="AF6"/>
  <c r="AN6"/>
  <c r="AV6"/>
  <c r="AH8"/>
  <c r="AP8"/>
  <c r="AX8"/>
  <c r="BB8"/>
  <c r="AF10"/>
  <c r="AJ10"/>
  <c r="AN10"/>
  <c r="AR10"/>
  <c r="AV10"/>
  <c r="AZ10"/>
  <c r="BD10"/>
  <c r="AH3"/>
  <c r="AL3"/>
  <c r="AP3"/>
  <c r="AT3"/>
  <c r="AX3"/>
  <c r="AG4"/>
  <c r="AK4"/>
  <c r="AO4"/>
  <c r="AS4"/>
  <c r="AW4"/>
  <c r="AF5"/>
  <c r="AJ5"/>
  <c r="AN5"/>
  <c r="AR5"/>
  <c r="AV5"/>
  <c r="AZ5"/>
  <c r="AI6"/>
  <c r="AM6"/>
  <c r="AQ6"/>
  <c r="AU6"/>
  <c r="AY6"/>
  <c r="AH7"/>
  <c r="AL7"/>
  <c r="AP7"/>
  <c r="AT7"/>
  <c r="AX7"/>
  <c r="BB7"/>
  <c r="AG8"/>
  <c r="AK8"/>
  <c r="AO8"/>
  <c r="AS8"/>
  <c r="AW8"/>
  <c r="AF9"/>
  <c r="AJ9"/>
  <c r="AN9"/>
  <c r="AR9"/>
  <c r="AV9"/>
  <c r="AZ9"/>
  <c r="AI10"/>
  <c r="AM10"/>
  <c r="AQ10"/>
  <c r="AU10"/>
  <c r="AY10"/>
  <c r="F5"/>
  <c r="F9"/>
  <c r="F8"/>
  <c r="F4"/>
  <c r="A4"/>
  <c r="B74" i="7"/>
  <c r="S89" s="1"/>
  <c r="A74"/>
  <c r="G7" i="28" s="1"/>
  <c r="B77" i="7"/>
  <c r="H10" i="28" s="1"/>
  <c r="A77" i="7"/>
  <c r="G10" i="28" s="1"/>
  <c r="B76" i="7"/>
  <c r="H9" i="28" s="1"/>
  <c r="A76" i="7"/>
  <c r="G9" i="28" s="1"/>
  <c r="B75" i="7"/>
  <c r="H8" i="28" s="1"/>
  <c r="A75" i="7"/>
  <c r="G8" i="28" s="1"/>
  <c r="B72" i="7"/>
  <c r="A73"/>
  <c r="B45" i="6"/>
  <c r="H4" i="28" s="1"/>
  <c r="B46" i="6"/>
  <c r="H5" i="28" s="1"/>
  <c r="B47" i="6"/>
  <c r="H6" i="28" s="1"/>
  <c r="B44" i="6"/>
  <c r="A45"/>
  <c r="G4" i="28" s="1"/>
  <c r="A46" i="6"/>
  <c r="G5" i="28" s="1"/>
  <c r="A47" i="6"/>
  <c r="G6" i="28" s="1"/>
  <c r="A44" i="6"/>
  <c r="G3" i="28" s="1"/>
  <c r="B42" i="6"/>
  <c r="A43"/>
  <c r="F8" i="3"/>
  <c r="G8"/>
  <c r="H8"/>
  <c r="B8"/>
  <c r="C8"/>
  <c r="D8"/>
  <c r="E8"/>
  <c r="A8"/>
  <c r="X91" i="6"/>
  <c r="W91"/>
  <c r="V91"/>
  <c r="U91"/>
  <c r="T91"/>
  <c r="S91"/>
  <c r="R91"/>
  <c r="Q91"/>
  <c r="P91"/>
  <c r="O91"/>
  <c r="N91"/>
  <c r="M91"/>
  <c r="L91"/>
  <c r="K91"/>
  <c r="J91"/>
  <c r="I91"/>
  <c r="H91"/>
  <c r="G91"/>
  <c r="F91"/>
  <c r="E91"/>
  <c r="X43"/>
  <c r="W43"/>
  <c r="V43"/>
  <c r="U43"/>
  <c r="T43"/>
  <c r="S43"/>
  <c r="R43"/>
  <c r="Q43"/>
  <c r="P43"/>
  <c r="O43"/>
  <c r="N43"/>
  <c r="M43"/>
  <c r="L43"/>
  <c r="K43"/>
  <c r="J43"/>
  <c r="I43"/>
  <c r="H43"/>
  <c r="G43"/>
  <c r="F43"/>
  <c r="E43"/>
  <c r="X54"/>
  <c r="W54"/>
  <c r="V54"/>
  <c r="U54"/>
  <c r="T54"/>
  <c r="S54"/>
  <c r="R54"/>
  <c r="Q54"/>
  <c r="P54"/>
  <c r="O54"/>
  <c r="N54"/>
  <c r="M54"/>
  <c r="L54"/>
  <c r="K54"/>
  <c r="J54"/>
  <c r="I54"/>
  <c r="H54"/>
  <c r="G54"/>
  <c r="F54"/>
  <c r="E54"/>
  <c r="X162" i="7"/>
  <c r="W162"/>
  <c r="V162"/>
  <c r="U162"/>
  <c r="T162"/>
  <c r="S162"/>
  <c r="R162"/>
  <c r="Q162"/>
  <c r="P162"/>
  <c r="O162"/>
  <c r="N162"/>
  <c r="M162"/>
  <c r="L162"/>
  <c r="K162"/>
  <c r="J162"/>
  <c r="I162"/>
  <c r="H162"/>
  <c r="G162"/>
  <c r="F162"/>
  <c r="E162"/>
  <c r="X123"/>
  <c r="W123"/>
  <c r="V123"/>
  <c r="U123"/>
  <c r="T123"/>
  <c r="S123"/>
  <c r="R123"/>
  <c r="Q123"/>
  <c r="P123"/>
  <c r="O123"/>
  <c r="N123"/>
  <c r="M123"/>
  <c r="L123"/>
  <c r="K123"/>
  <c r="J123"/>
  <c r="I123"/>
  <c r="H123"/>
  <c r="G123"/>
  <c r="F123"/>
  <c r="E123"/>
  <c r="X86"/>
  <c r="W86"/>
  <c r="V86"/>
  <c r="U86"/>
  <c r="T86"/>
  <c r="S86"/>
  <c r="R86"/>
  <c r="Q86"/>
  <c r="P86"/>
  <c r="O86"/>
  <c r="N86"/>
  <c r="M86"/>
  <c r="L86"/>
  <c r="K86"/>
  <c r="J86"/>
  <c r="I86"/>
  <c r="H86"/>
  <c r="G86"/>
  <c r="F86"/>
  <c r="E86"/>
  <c r="X73"/>
  <c r="W73"/>
  <c r="V73"/>
  <c r="U73"/>
  <c r="T73"/>
  <c r="S73"/>
  <c r="R73"/>
  <c r="Q73"/>
  <c r="P73"/>
  <c r="O73"/>
  <c r="N73"/>
  <c r="M73"/>
  <c r="L73"/>
  <c r="K73"/>
  <c r="J73"/>
  <c r="I73"/>
  <c r="H73"/>
  <c r="G73"/>
  <c r="F73"/>
  <c r="E73"/>
  <c r="C10" i="9"/>
  <c r="C11"/>
  <c r="C9"/>
  <c r="C75" i="7"/>
  <c r="C76"/>
  <c r="C77"/>
  <c r="C74"/>
  <c r="E135" i="25"/>
  <c r="G134"/>
  <c r="G138"/>
  <c r="E134"/>
  <c r="F134"/>
  <c r="F135"/>
  <c r="F136" s="1"/>
  <c r="C9" i="7"/>
  <c r="C9" i="6"/>
  <c r="E12" i="7"/>
  <c r="C3" i="9"/>
  <c r="J29" i="16"/>
  <c r="L27"/>
  <c r="L25"/>
  <c r="L23"/>
  <c r="L21"/>
  <c r="L19"/>
  <c r="L17"/>
  <c r="L15"/>
  <c r="L13"/>
  <c r="L11"/>
  <c r="L28"/>
  <c r="M22"/>
  <c r="M16"/>
  <c r="M12"/>
  <c r="M27"/>
  <c r="M25"/>
  <c r="M23"/>
  <c r="M21"/>
  <c r="M19"/>
  <c r="M17"/>
  <c r="M15"/>
  <c r="M13"/>
  <c r="M11"/>
  <c r="L26"/>
  <c r="L24"/>
  <c r="L22"/>
  <c r="L20"/>
  <c r="L18"/>
  <c r="L16"/>
  <c r="L14"/>
  <c r="L12"/>
  <c r="M28"/>
  <c r="M26"/>
  <c r="M24"/>
  <c r="M20"/>
  <c r="M18"/>
  <c r="M14"/>
  <c r="B33" a="1"/>
  <c r="B33"/>
  <c r="C33"/>
  <c r="D50" i="7"/>
  <c r="C51" s="1"/>
  <c r="D162"/>
  <c r="A161" s="1"/>
  <c r="D123"/>
  <c r="X122"/>
  <c r="W122"/>
  <c r="V122"/>
  <c r="U122"/>
  <c r="T122"/>
  <c r="S122"/>
  <c r="R122"/>
  <c r="Q122"/>
  <c r="P122"/>
  <c r="O122"/>
  <c r="N122"/>
  <c r="M122"/>
  <c r="L122"/>
  <c r="K122"/>
  <c r="J122"/>
  <c r="I122"/>
  <c r="H122"/>
  <c r="G122"/>
  <c r="F122"/>
  <c r="E122"/>
  <c r="D122"/>
  <c r="X85"/>
  <c r="W85"/>
  <c r="V85"/>
  <c r="U85"/>
  <c r="T85"/>
  <c r="S85"/>
  <c r="R85"/>
  <c r="Q85"/>
  <c r="P85"/>
  <c r="O85"/>
  <c r="N85"/>
  <c r="M85"/>
  <c r="L85"/>
  <c r="K85"/>
  <c r="J85"/>
  <c r="I85"/>
  <c r="H85"/>
  <c r="G85"/>
  <c r="F85"/>
  <c r="E85"/>
  <c r="X72"/>
  <c r="W72"/>
  <c r="V72"/>
  <c r="U72"/>
  <c r="T72"/>
  <c r="S72"/>
  <c r="R72"/>
  <c r="Q72"/>
  <c r="P72"/>
  <c r="O72"/>
  <c r="N72"/>
  <c r="M72"/>
  <c r="L72"/>
  <c r="K72"/>
  <c r="J72"/>
  <c r="I72"/>
  <c r="H72"/>
  <c r="G72"/>
  <c r="F72"/>
  <c r="E72"/>
  <c r="D46"/>
  <c r="D45"/>
  <c r="D44"/>
  <c r="D43"/>
  <c r="D42"/>
  <c r="A45" s="1"/>
  <c r="D36"/>
  <c r="D35"/>
  <c r="D34"/>
  <c r="D33"/>
  <c r="D26"/>
  <c r="D63"/>
  <c r="D25"/>
  <c r="D62"/>
  <c r="D24"/>
  <c r="D61"/>
  <c r="D23"/>
  <c r="D60"/>
  <c r="X12"/>
  <c r="W12"/>
  <c r="V12"/>
  <c r="U12"/>
  <c r="T12"/>
  <c r="S12"/>
  <c r="R12"/>
  <c r="Q12"/>
  <c r="P12"/>
  <c r="O12"/>
  <c r="N12"/>
  <c r="M12"/>
  <c r="L12"/>
  <c r="K12"/>
  <c r="J12"/>
  <c r="I12"/>
  <c r="H12"/>
  <c r="G12"/>
  <c r="F12"/>
  <c r="C139" i="6"/>
  <c r="C138"/>
  <c r="C137"/>
  <c r="C136"/>
  <c r="C91"/>
  <c r="X90"/>
  <c r="W90"/>
  <c r="V90"/>
  <c r="U90"/>
  <c r="T90"/>
  <c r="S90"/>
  <c r="R90"/>
  <c r="Q90"/>
  <c r="P90"/>
  <c r="O90"/>
  <c r="N90"/>
  <c r="M90"/>
  <c r="L90"/>
  <c r="K90"/>
  <c r="J90"/>
  <c r="I90"/>
  <c r="H90"/>
  <c r="G90"/>
  <c r="F90"/>
  <c r="E90"/>
  <c r="C47"/>
  <c r="C46"/>
  <c r="C45"/>
  <c r="C44"/>
  <c r="X42"/>
  <c r="X53"/>
  <c r="W42"/>
  <c r="W53"/>
  <c r="V42"/>
  <c r="V53"/>
  <c r="U42"/>
  <c r="U53"/>
  <c r="T42"/>
  <c r="T53"/>
  <c r="S42"/>
  <c r="S53"/>
  <c r="R42"/>
  <c r="R53"/>
  <c r="Q42"/>
  <c r="Q53"/>
  <c r="P42"/>
  <c r="P53"/>
  <c r="O42"/>
  <c r="O53"/>
  <c r="N42"/>
  <c r="N53"/>
  <c r="M42"/>
  <c r="M53"/>
  <c r="L42"/>
  <c r="L53"/>
  <c r="K42"/>
  <c r="K53"/>
  <c r="J42"/>
  <c r="J53"/>
  <c r="I42"/>
  <c r="I53"/>
  <c r="H42"/>
  <c r="H53"/>
  <c r="G42"/>
  <c r="G53"/>
  <c r="F42"/>
  <c r="F53"/>
  <c r="E42"/>
  <c r="E53"/>
  <c r="C41"/>
  <c r="C36"/>
  <c r="C32"/>
  <c r="E32" s="1"/>
  <c r="C25"/>
  <c r="C24"/>
  <c r="C23"/>
  <c r="C22"/>
  <c r="A23" s="1"/>
  <c r="X12"/>
  <c r="W12"/>
  <c r="V12"/>
  <c r="U12"/>
  <c r="T12"/>
  <c r="S12"/>
  <c r="R12"/>
  <c r="Q12"/>
  <c r="P12"/>
  <c r="O12"/>
  <c r="N12"/>
  <c r="M12"/>
  <c r="L12"/>
  <c r="K12"/>
  <c r="J12"/>
  <c r="I12"/>
  <c r="H12"/>
  <c r="G12"/>
  <c r="F12"/>
  <c r="E12"/>
  <c r="A11"/>
  <c r="D52" i="7"/>
  <c r="D51"/>
  <c r="D54"/>
  <c r="D53"/>
  <c r="C33" i="6"/>
  <c r="C34"/>
  <c r="O59" i="7"/>
  <c r="X32" i="6"/>
  <c r="S59" i="7"/>
  <c r="C43"/>
  <c r="M24" s="1"/>
  <c r="H56" i="6"/>
  <c r="F55"/>
  <c r="T65"/>
  <c r="E92" i="7"/>
  <c r="L89"/>
  <c r="F90"/>
  <c r="Y60" i="6"/>
  <c r="P95" i="7"/>
  <c r="Q94"/>
  <c r="W90"/>
  <c r="X88"/>
  <c r="Y87"/>
  <c r="Y124" s="1"/>
  <c r="Y163" s="1"/>
  <c r="E98"/>
  <c r="R99"/>
  <c r="J99"/>
  <c r="Y98"/>
  <c r="U99"/>
  <c r="R32" i="6" l="1"/>
  <c r="G32"/>
  <c r="G139" i="25"/>
  <c r="C46" i="7"/>
  <c r="M32" i="6"/>
  <c r="A24"/>
  <c r="W32"/>
  <c r="I32"/>
  <c r="U32"/>
  <c r="A31"/>
  <c r="S32"/>
  <c r="H59" i="7"/>
  <c r="V32" i="6"/>
  <c r="H32"/>
  <c r="J32"/>
  <c r="K59" i="7"/>
  <c r="A25" i="6"/>
  <c r="F32"/>
  <c r="M59" i="7"/>
  <c r="N32" i="6"/>
  <c r="P32"/>
  <c r="T32"/>
  <c r="L32"/>
  <c r="A21"/>
  <c r="A46" i="7"/>
  <c r="A51"/>
  <c r="C53"/>
  <c r="P59"/>
  <c r="T59"/>
  <c r="A43"/>
  <c r="C45"/>
  <c r="L59"/>
  <c r="N59"/>
  <c r="E59"/>
  <c r="R59"/>
  <c r="I59"/>
  <c r="X59"/>
  <c r="F59"/>
  <c r="Q59"/>
  <c r="A44"/>
  <c r="A54"/>
  <c r="C54"/>
  <c r="A52"/>
  <c r="C52"/>
  <c r="C44"/>
  <c r="G59"/>
  <c r="W59"/>
  <c r="U59"/>
  <c r="J59"/>
  <c r="V59"/>
  <c r="D59"/>
  <c r="A53"/>
  <c r="A26" i="6"/>
  <c r="Q32"/>
  <c r="K32"/>
  <c r="O32"/>
  <c r="T25" i="7"/>
  <c r="G23"/>
  <c r="E10" i="28"/>
  <c r="T26" i="7"/>
  <c r="S24"/>
  <c r="P23"/>
  <c r="S26"/>
  <c r="N24"/>
  <c r="E3" i="28"/>
  <c r="E4"/>
  <c r="Q99" i="7"/>
  <c r="T99"/>
  <c r="V96"/>
  <c r="X94"/>
  <c r="U91"/>
  <c r="Q89"/>
  <c r="H87"/>
  <c r="H124" s="1"/>
  <c r="T96"/>
  <c r="R94"/>
  <c r="L93"/>
  <c r="M97"/>
  <c r="N62" i="6"/>
  <c r="W64"/>
  <c r="M61"/>
  <c r="J66"/>
  <c r="X93" i="7"/>
  <c r="K92"/>
  <c r="J97"/>
  <c r="O90"/>
  <c r="N96"/>
  <c r="S94"/>
  <c r="I62" i="6"/>
  <c r="X64"/>
  <c r="S60"/>
  <c r="Q60"/>
  <c r="W99" i="7"/>
  <c r="K98"/>
  <c r="I66" i="6"/>
  <c r="Y97" i="7"/>
  <c r="Y135" s="1"/>
  <c r="Y174" s="1"/>
  <c r="W91"/>
  <c r="W128" s="1"/>
  <c r="U90"/>
  <c r="H98"/>
  <c r="L98"/>
  <c r="V67" i="6"/>
  <c r="Y91" i="7"/>
  <c r="V94"/>
  <c r="W95"/>
  <c r="U96"/>
  <c r="K88"/>
  <c r="G89"/>
  <c r="I89"/>
  <c r="R89"/>
  <c r="O62" i="6"/>
  <c r="G56"/>
  <c r="J62"/>
  <c r="L64"/>
  <c r="E90" i="7"/>
  <c r="M89"/>
  <c r="M95"/>
  <c r="E96"/>
  <c r="S96"/>
  <c r="S95"/>
  <c r="S91"/>
  <c r="M88"/>
  <c r="L91"/>
  <c r="L92"/>
  <c r="L87"/>
  <c r="L124" s="1"/>
  <c r="N91"/>
  <c r="N94"/>
  <c r="N93"/>
  <c r="N92"/>
  <c r="R87"/>
  <c r="R124" s="1"/>
  <c r="F87"/>
  <c r="F124" s="1"/>
  <c r="R88"/>
  <c r="F92"/>
  <c r="I90"/>
  <c r="F91"/>
  <c r="F128" s="1"/>
  <c r="I94"/>
  <c r="O97"/>
  <c r="O94"/>
  <c r="T95"/>
  <c r="T92"/>
  <c r="T88"/>
  <c r="T93"/>
  <c r="J90"/>
  <c r="J87"/>
  <c r="J124" s="1"/>
  <c r="J93"/>
  <c r="G95"/>
  <c r="G96"/>
  <c r="H94"/>
  <c r="H96"/>
  <c r="H93"/>
  <c r="P90"/>
  <c r="P89"/>
  <c r="K89"/>
  <c r="K96"/>
  <c r="Q92"/>
  <c r="Q87"/>
  <c r="Q124" s="1"/>
  <c r="Q93"/>
  <c r="U89"/>
  <c r="U87"/>
  <c r="U124" s="1"/>
  <c r="U93"/>
  <c r="W92"/>
  <c r="W97"/>
  <c r="X96"/>
  <c r="X90"/>
  <c r="X92"/>
  <c r="V95"/>
  <c r="V87"/>
  <c r="V124" s="1"/>
  <c r="V93"/>
  <c r="Y88"/>
  <c r="Y125" s="1"/>
  <c r="Y164" s="1"/>
  <c r="Y92"/>
  <c r="Y93"/>
  <c r="I98"/>
  <c r="G98"/>
  <c r="N99"/>
  <c r="M99"/>
  <c r="R98"/>
  <c r="S99"/>
  <c r="O98"/>
  <c r="P99"/>
  <c r="V98"/>
  <c r="U98"/>
  <c r="H7" i="28"/>
  <c r="E95" i="7"/>
  <c r="S92"/>
  <c r="S87"/>
  <c r="S124" s="1"/>
  <c r="L97"/>
  <c r="R93"/>
  <c r="N88"/>
  <c r="R95"/>
  <c r="R91"/>
  <c r="I97"/>
  <c r="F94"/>
  <c r="O87"/>
  <c r="O124" s="1"/>
  <c r="O91"/>
  <c r="J88"/>
  <c r="J95"/>
  <c r="G94"/>
  <c r="H95"/>
  <c r="P93"/>
  <c r="K90"/>
  <c r="K87"/>
  <c r="K124" s="1"/>
  <c r="Q96"/>
  <c r="Q91"/>
  <c r="E88"/>
  <c r="E91"/>
  <c r="E129" s="1"/>
  <c r="E168" s="1"/>
  <c r="M96"/>
  <c r="E97"/>
  <c r="M90"/>
  <c r="M127" s="1"/>
  <c r="M92"/>
  <c r="L90"/>
  <c r="L127" s="1"/>
  <c r="S88"/>
  <c r="S126" s="1"/>
  <c r="S97"/>
  <c r="M87"/>
  <c r="L88"/>
  <c r="L126" s="1"/>
  <c r="L96"/>
  <c r="O88"/>
  <c r="O95"/>
  <c r="N87"/>
  <c r="N124" s="1"/>
  <c r="N90"/>
  <c r="I95"/>
  <c r="F95"/>
  <c r="R96"/>
  <c r="R90"/>
  <c r="I87"/>
  <c r="I124" s="1"/>
  <c r="F88"/>
  <c r="O93"/>
  <c r="I92"/>
  <c r="O96"/>
  <c r="O89"/>
  <c r="T87"/>
  <c r="T124" s="1"/>
  <c r="T91"/>
  <c r="T97"/>
  <c r="T134" s="1"/>
  <c r="T90"/>
  <c r="J91"/>
  <c r="J96"/>
  <c r="G90"/>
  <c r="G127" s="1"/>
  <c r="G93"/>
  <c r="G91"/>
  <c r="H88"/>
  <c r="H125" s="1"/>
  <c r="H91"/>
  <c r="P96"/>
  <c r="P133" s="1"/>
  <c r="P97"/>
  <c r="P91"/>
  <c r="P128" s="1"/>
  <c r="K95"/>
  <c r="K93"/>
  <c r="K97"/>
  <c r="K134" s="1"/>
  <c r="Q90"/>
  <c r="Q97"/>
  <c r="U92"/>
  <c r="U97"/>
  <c r="U134" s="1"/>
  <c r="W87"/>
  <c r="W124" s="1"/>
  <c r="W96"/>
  <c r="W89"/>
  <c r="W127" s="1"/>
  <c r="X87"/>
  <c r="X124" s="1"/>
  <c r="X95"/>
  <c r="X97"/>
  <c r="V92"/>
  <c r="V88"/>
  <c r="V90"/>
  <c r="Y96"/>
  <c r="Y90"/>
  <c r="Y89"/>
  <c r="I99"/>
  <c r="G99"/>
  <c r="N98"/>
  <c r="M98"/>
  <c r="Q98"/>
  <c r="J98"/>
  <c r="S98"/>
  <c r="K99"/>
  <c r="O99"/>
  <c r="F98"/>
  <c r="H99"/>
  <c r="P98"/>
  <c r="P135" s="1"/>
  <c r="Y99"/>
  <c r="Y136" s="1"/>
  <c r="Y175" s="1"/>
  <c r="X98"/>
  <c r="X135" s="1"/>
  <c r="W98"/>
  <c r="E87"/>
  <c r="E124" s="1"/>
  <c r="E163" s="1"/>
  <c r="E93"/>
  <c r="E130" s="1"/>
  <c r="E169" s="1"/>
  <c r="E94"/>
  <c r="S93"/>
  <c r="M93"/>
  <c r="L94"/>
  <c r="N95"/>
  <c r="N89"/>
  <c r="F89"/>
  <c r="F127" s="1"/>
  <c r="F96"/>
  <c r="I91"/>
  <c r="F97"/>
  <c r="I88"/>
  <c r="I93"/>
  <c r="I130" s="1"/>
  <c r="T94"/>
  <c r="J94"/>
  <c r="J131" s="1"/>
  <c r="G97"/>
  <c r="G87"/>
  <c r="G124" s="1"/>
  <c r="H89"/>
  <c r="H90"/>
  <c r="P87"/>
  <c r="P124" s="1"/>
  <c r="P92"/>
  <c r="K91"/>
  <c r="K128" s="1"/>
  <c r="Q95"/>
  <c r="Q132" s="1"/>
  <c r="U64" i="6"/>
  <c r="U56"/>
  <c r="U60"/>
  <c r="Q63"/>
  <c r="Q59"/>
  <c r="Q55"/>
  <c r="Q92" s="1"/>
  <c r="L59"/>
  <c r="L62"/>
  <c r="L65"/>
  <c r="L102" s="1"/>
  <c r="M65"/>
  <c r="M64"/>
  <c r="M57"/>
  <c r="H57"/>
  <c r="H94" s="1"/>
  <c r="H64"/>
  <c r="E57"/>
  <c r="E56"/>
  <c r="E58"/>
  <c r="S64"/>
  <c r="S58"/>
  <c r="S57"/>
  <c r="J60"/>
  <c r="J57"/>
  <c r="K57"/>
  <c r="K55"/>
  <c r="K92" s="1"/>
  <c r="K60"/>
  <c r="W59"/>
  <c r="W56"/>
  <c r="F56"/>
  <c r="F93" s="1"/>
  <c r="F60"/>
  <c r="F58"/>
  <c r="V58"/>
  <c r="V59"/>
  <c r="V57"/>
  <c r="X61"/>
  <c r="X63"/>
  <c r="X60"/>
  <c r="G61"/>
  <c r="G57"/>
  <c r="N56"/>
  <c r="N59"/>
  <c r="N60"/>
  <c r="P62"/>
  <c r="P56"/>
  <c r="P59"/>
  <c r="T58"/>
  <c r="T63"/>
  <c r="T56"/>
  <c r="I57"/>
  <c r="I59"/>
  <c r="R65"/>
  <c r="R62"/>
  <c r="R60"/>
  <c r="O60"/>
  <c r="O59"/>
  <c r="Y58"/>
  <c r="Y61"/>
  <c r="Y98" s="1"/>
  <c r="Y55"/>
  <c r="Y92" s="1"/>
  <c r="M67"/>
  <c r="E67"/>
  <c r="N67"/>
  <c r="X67"/>
  <c r="U66"/>
  <c r="L66"/>
  <c r="O67"/>
  <c r="W67"/>
  <c r="R67"/>
  <c r="Y67"/>
  <c r="H3" i="28"/>
  <c r="U57" i="6"/>
  <c r="U59"/>
  <c r="Q62"/>
  <c r="L61"/>
  <c r="M62"/>
  <c r="M99" s="1"/>
  <c r="M56"/>
  <c r="H59"/>
  <c r="E63"/>
  <c r="S56"/>
  <c r="S55"/>
  <c r="S92" s="1"/>
  <c r="J63"/>
  <c r="K63"/>
  <c r="K59"/>
  <c r="W63"/>
  <c r="F57"/>
  <c r="V61"/>
  <c r="V62"/>
  <c r="X65"/>
  <c r="X102" s="1"/>
  <c r="G63"/>
  <c r="N58"/>
  <c r="N65"/>
  <c r="P64"/>
  <c r="T60"/>
  <c r="I55"/>
  <c r="I92" s="1"/>
  <c r="R56"/>
  <c r="R63"/>
  <c r="O65"/>
  <c r="Y63"/>
  <c r="Y57"/>
  <c r="U62"/>
  <c r="U55"/>
  <c r="U92" s="1"/>
  <c r="U63"/>
  <c r="Q64"/>
  <c r="Q57"/>
  <c r="L60"/>
  <c r="L97" s="1"/>
  <c r="L55"/>
  <c r="L92" s="1"/>
  <c r="M55"/>
  <c r="M92" s="1"/>
  <c r="M58"/>
  <c r="M59"/>
  <c r="H65"/>
  <c r="H62"/>
  <c r="H58"/>
  <c r="E65"/>
  <c r="E55"/>
  <c r="E92" s="1"/>
  <c r="E61"/>
  <c r="S62"/>
  <c r="S59"/>
  <c r="S96" s="1"/>
  <c r="S65"/>
  <c r="J59"/>
  <c r="J97" s="1"/>
  <c r="J56"/>
  <c r="J61"/>
  <c r="K61"/>
  <c r="K58"/>
  <c r="W57"/>
  <c r="W60"/>
  <c r="W65"/>
  <c r="W102" s="1"/>
  <c r="F62"/>
  <c r="F59"/>
  <c r="F96" s="1"/>
  <c r="F61"/>
  <c r="V55"/>
  <c r="V92" s="1"/>
  <c r="V64"/>
  <c r="V63"/>
  <c r="X57"/>
  <c r="X55"/>
  <c r="X92" s="1"/>
  <c r="G55"/>
  <c r="G92" s="1"/>
  <c r="G64"/>
  <c r="G65"/>
  <c r="N63"/>
  <c r="N55"/>
  <c r="N92" s="1"/>
  <c r="N64"/>
  <c r="P65"/>
  <c r="P60"/>
  <c r="P97" s="1"/>
  <c r="P63"/>
  <c r="P100" s="1"/>
  <c r="T59"/>
  <c r="T62"/>
  <c r="T64"/>
  <c r="I58"/>
  <c r="I65"/>
  <c r="I61"/>
  <c r="R57"/>
  <c r="R61"/>
  <c r="O64"/>
  <c r="O61"/>
  <c r="O56"/>
  <c r="Y64"/>
  <c r="Y59"/>
  <c r="Y97" s="1"/>
  <c r="M66"/>
  <c r="T67"/>
  <c r="S67"/>
  <c r="N66"/>
  <c r="F67"/>
  <c r="Q66"/>
  <c r="X66"/>
  <c r="L67"/>
  <c r="R66"/>
  <c r="Y66"/>
  <c r="U61"/>
  <c r="Q65"/>
  <c r="Q58"/>
  <c r="L63"/>
  <c r="L100" s="1"/>
  <c r="L57"/>
  <c r="M60"/>
  <c r="H60"/>
  <c r="H97" s="1"/>
  <c r="H61"/>
  <c r="E60"/>
  <c r="S63"/>
  <c r="S100" s="1"/>
  <c r="J55"/>
  <c r="J92" s="1"/>
  <c r="J58"/>
  <c r="K65"/>
  <c r="W62"/>
  <c r="W61"/>
  <c r="W98" s="1"/>
  <c r="F65"/>
  <c r="V56"/>
  <c r="V94" s="1"/>
  <c r="X59"/>
  <c r="X58"/>
  <c r="X95" s="1"/>
  <c r="G59"/>
  <c r="G58"/>
  <c r="N61"/>
  <c r="P57"/>
  <c r="P94" s="1"/>
  <c r="T57"/>
  <c r="T55"/>
  <c r="T92" s="1"/>
  <c r="I64"/>
  <c r="I56"/>
  <c r="R64"/>
  <c r="O57"/>
  <c r="O58"/>
  <c r="Y65"/>
  <c r="P66"/>
  <c r="J134" i="7"/>
  <c r="O63" i="6"/>
  <c r="T61"/>
  <c r="X56"/>
  <c r="W58"/>
  <c r="W95" s="1"/>
  <c r="S61"/>
  <c r="E62"/>
  <c r="Q56"/>
  <c r="V99" i="7"/>
  <c r="F99"/>
  <c r="U67" i="6"/>
  <c r="F66"/>
  <c r="P67"/>
  <c r="S66"/>
  <c r="K66"/>
  <c r="E66"/>
  <c r="Y95" i="7"/>
  <c r="V91"/>
  <c r="V89"/>
  <c r="X89"/>
  <c r="X126" s="1"/>
  <c r="W94"/>
  <c r="U88"/>
  <c r="U94"/>
  <c r="K94"/>
  <c r="P94"/>
  <c r="P132" s="1"/>
  <c r="H97"/>
  <c r="H135" s="1"/>
  <c r="G92"/>
  <c r="J89"/>
  <c r="Y62" i="6"/>
  <c r="O92" i="7"/>
  <c r="I96"/>
  <c r="R97"/>
  <c r="N97"/>
  <c r="L95"/>
  <c r="S90"/>
  <c r="S127" s="1"/>
  <c r="M91"/>
  <c r="M128" s="1"/>
  <c r="O55" i="6"/>
  <c r="O92" s="1"/>
  <c r="R59"/>
  <c r="I63"/>
  <c r="P58"/>
  <c r="N57"/>
  <c r="X62"/>
  <c r="V60"/>
  <c r="W55"/>
  <c r="W92" s="1"/>
  <c r="K64"/>
  <c r="J64"/>
  <c r="E64"/>
  <c r="H63"/>
  <c r="L58"/>
  <c r="Q61"/>
  <c r="U58"/>
  <c r="H66"/>
  <c r="G66"/>
  <c r="K67"/>
  <c r="R58"/>
  <c r="P61"/>
  <c r="G60"/>
  <c r="F64"/>
  <c r="K62"/>
  <c r="M63"/>
  <c r="L56"/>
  <c r="H67"/>
  <c r="G67"/>
  <c r="Q67"/>
  <c r="X99" i="7"/>
  <c r="W66" i="6"/>
  <c r="O66"/>
  <c r="L99" i="7"/>
  <c r="J67" i="6"/>
  <c r="T98" i="7"/>
  <c r="V66" i="6"/>
  <c r="I67"/>
  <c r="T66"/>
  <c r="T103" s="1"/>
  <c r="E99" i="7"/>
  <c r="E136" s="1"/>
  <c r="E175" s="1"/>
  <c r="Y94"/>
  <c r="V97"/>
  <c r="X91"/>
  <c r="W93"/>
  <c r="W88"/>
  <c r="U95"/>
  <c r="Q88"/>
  <c r="P88"/>
  <c r="H92"/>
  <c r="G88"/>
  <c r="J92"/>
  <c r="Y56" i="6"/>
  <c r="T89" i="7"/>
  <c r="F93"/>
  <c r="R92"/>
  <c r="M94"/>
  <c r="R55" i="6"/>
  <c r="R92" s="1"/>
  <c r="I60"/>
  <c r="P55"/>
  <c r="P92" s="1"/>
  <c r="G62"/>
  <c r="V65"/>
  <c r="F63"/>
  <c r="K56"/>
  <c r="J65"/>
  <c r="J102" s="1"/>
  <c r="E59"/>
  <c r="H55"/>
  <c r="H92" s="1"/>
  <c r="E89" i="7"/>
  <c r="U65" i="6"/>
  <c r="T24" i="7"/>
  <c r="I132"/>
  <c r="G26"/>
  <c r="R24"/>
  <c r="K23"/>
  <c r="J23"/>
  <c r="N23"/>
  <c r="E9" i="28"/>
  <c r="E8"/>
  <c r="H26" i="7"/>
  <c r="I25"/>
  <c r="J24"/>
  <c r="E24"/>
  <c r="K25"/>
  <c r="N26"/>
  <c r="K26"/>
  <c r="T23"/>
  <c r="F24"/>
  <c r="Q24"/>
  <c r="E5" i="28"/>
  <c r="F92" i="6"/>
  <c r="J25" i="7"/>
  <c r="E23"/>
  <c r="O23"/>
  <c r="P25"/>
  <c r="G25"/>
  <c r="I23"/>
  <c r="K24"/>
  <c r="S23"/>
  <c r="H25"/>
  <c r="I26"/>
  <c r="Q23"/>
  <c r="E25"/>
  <c r="R25"/>
  <c r="G24"/>
  <c r="M25"/>
  <c r="L23"/>
  <c r="F23"/>
  <c r="Q25"/>
  <c r="L26"/>
  <c r="L24"/>
  <c r="R26"/>
  <c r="F25"/>
  <c r="F26"/>
  <c r="H23"/>
  <c r="P26"/>
  <c r="O25"/>
  <c r="L25"/>
  <c r="Q26"/>
  <c r="J26"/>
  <c r="R23"/>
  <c r="H24"/>
  <c r="O24"/>
  <c r="O26"/>
  <c r="I24"/>
  <c r="P24"/>
  <c r="S25"/>
  <c r="M23"/>
  <c r="N25"/>
  <c r="E26"/>
  <c r="M26"/>
  <c r="I97" i="6" l="1"/>
  <c r="Q133" i="7"/>
  <c r="W130"/>
  <c r="X104" i="6"/>
  <c r="G98"/>
  <c r="R133" i="7"/>
  <c r="U102" i="6"/>
  <c r="Y94"/>
  <c r="M134" i="7"/>
  <c r="E96" i="6"/>
  <c r="H100"/>
  <c r="K98"/>
  <c r="O131" i="7"/>
  <c r="P125"/>
  <c r="T136"/>
  <c r="R134"/>
  <c r="W136"/>
  <c r="G130"/>
  <c r="O132"/>
  <c r="W129"/>
  <c r="H133"/>
  <c r="S131"/>
  <c r="F100" i="6"/>
  <c r="O130" i="7"/>
  <c r="U126"/>
  <c r="N98" i="6"/>
  <c r="Q102"/>
  <c r="N103"/>
  <c r="H95"/>
  <c r="L131" i="7"/>
  <c r="O136"/>
  <c r="Q127"/>
  <c r="R127"/>
  <c r="E134"/>
  <c r="E173" s="1"/>
  <c r="E133"/>
  <c r="E172" s="1"/>
  <c r="G133"/>
  <c r="F163"/>
  <c r="G163" s="1"/>
  <c r="U127"/>
  <c r="K136"/>
  <c r="K99" i="6"/>
  <c r="R95"/>
  <c r="Y99"/>
  <c r="U133" i="7"/>
  <c r="X125"/>
  <c r="R129"/>
  <c r="J129"/>
  <c r="Q126"/>
  <c r="X129"/>
  <c r="G129"/>
  <c r="V126"/>
  <c r="F98" i="6"/>
  <c r="T131" i="7"/>
  <c r="I128"/>
  <c r="J135"/>
  <c r="K133"/>
  <c r="R126"/>
  <c r="L130"/>
  <c r="V125"/>
  <c r="V134"/>
  <c r="J104" i="6"/>
  <c r="E135" i="7"/>
  <c r="E174" s="1"/>
  <c r="J126"/>
  <c r="O101" i="6"/>
  <c r="S99"/>
  <c r="Q128" i="7"/>
  <c r="R130"/>
  <c r="V133"/>
  <c r="Y100" i="6"/>
  <c r="M135" i="7"/>
  <c r="K135"/>
  <c r="O128"/>
  <c r="Y129"/>
  <c r="Y168" s="1"/>
  <c r="R99" i="6"/>
  <c r="U125" i="7"/>
  <c r="V128"/>
  <c r="O100" i="6"/>
  <c r="V102"/>
  <c r="W125" i="7"/>
  <c r="Y131"/>
  <c r="Y170" s="1"/>
  <c r="M100" i="6"/>
  <c r="E99"/>
  <c r="F125" i="7"/>
  <c r="K126"/>
  <c r="I127"/>
  <c r="O93" i="6"/>
  <c r="L101"/>
  <c r="O129" i="7"/>
  <c r="X103" i="6"/>
  <c r="H93"/>
  <c r="F103"/>
  <c r="Q93"/>
  <c r="X93"/>
  <c r="U94"/>
  <c r="G28" i="7"/>
  <c r="W131"/>
  <c r="Q135"/>
  <c r="K127"/>
  <c r="S129"/>
  <c r="G94" i="6"/>
  <c r="X132" i="7"/>
  <c r="G126"/>
  <c r="N133"/>
  <c r="E126"/>
  <c r="E165" s="1"/>
  <c r="F101" i="6"/>
  <c r="X99"/>
  <c r="L132" i="7"/>
  <c r="G96" i="6"/>
  <c r="H99"/>
  <c r="T104"/>
  <c r="R94"/>
  <c r="V99"/>
  <c r="M95"/>
  <c r="Y127" i="7"/>
  <c r="Y166" s="1"/>
  <c r="T127"/>
  <c r="N129"/>
  <c r="I126"/>
  <c r="L135"/>
  <c r="Q97" i="6"/>
  <c r="W101"/>
  <c r="R131" i="7"/>
  <c r="U128"/>
  <c r="Q136"/>
  <c r="F97" i="6"/>
  <c r="G100"/>
  <c r="N134" i="7"/>
  <c r="N95" i="6"/>
  <c r="L98"/>
  <c r="S130" i="7"/>
  <c r="H136"/>
  <c r="X130"/>
  <c r="I104" i="6"/>
  <c r="L93"/>
  <c r="X136" i="7"/>
  <c r="K125"/>
  <c r="E101" i="6"/>
  <c r="V97"/>
  <c r="I133" i="7"/>
  <c r="U132"/>
  <c r="K103" i="6"/>
  <c r="T98"/>
  <c r="O95"/>
  <c r="N99"/>
  <c r="I103"/>
  <c r="V127" i="7"/>
  <c r="I129"/>
  <c r="S125"/>
  <c r="G134"/>
  <c r="T133"/>
  <c r="N132"/>
  <c r="L128"/>
  <c r="O103" i="6"/>
  <c r="N100"/>
  <c r="I94"/>
  <c r="T126" i="7"/>
  <c r="L136"/>
  <c r="Q104" i="6"/>
  <c r="P98"/>
  <c r="Q98"/>
  <c r="J101"/>
  <c r="S98"/>
  <c r="G93"/>
  <c r="V132" i="7"/>
  <c r="X127"/>
  <c r="W126"/>
  <c r="R128"/>
  <c r="G125"/>
  <c r="H103" i="6"/>
  <c r="L95"/>
  <c r="P131" i="7"/>
  <c r="W132"/>
  <c r="Y102" i="6"/>
  <c r="I93"/>
  <c r="X96"/>
  <c r="Q95"/>
  <c r="R103"/>
  <c r="F104"/>
  <c r="M103"/>
  <c r="O98"/>
  <c r="I98"/>
  <c r="T99"/>
  <c r="P102"/>
  <c r="G102"/>
  <c r="X94"/>
  <c r="F99"/>
  <c r="W97"/>
  <c r="J99"/>
  <c r="E102"/>
  <c r="M96"/>
  <c r="O102"/>
  <c r="F95"/>
  <c r="J100"/>
  <c r="H96"/>
  <c r="Q99"/>
  <c r="Y104"/>
  <c r="L103"/>
  <c r="E104"/>
  <c r="Y95"/>
  <c r="R100"/>
  <c r="T93"/>
  <c r="P93"/>
  <c r="N93"/>
  <c r="X100"/>
  <c r="W93"/>
  <c r="K94"/>
  <c r="S95"/>
  <c r="E94"/>
  <c r="M101"/>
  <c r="L96"/>
  <c r="U97"/>
  <c r="H126" i="7"/>
  <c r="E131"/>
  <c r="E170" s="1"/>
  <c r="F135"/>
  <c r="G136"/>
  <c r="Y134"/>
  <c r="Y173" s="1"/>
  <c r="X134"/>
  <c r="W133"/>
  <c r="Q134"/>
  <c r="H128"/>
  <c r="O133"/>
  <c r="O125"/>
  <c r="S134"/>
  <c r="E125"/>
  <c r="E164" s="1"/>
  <c r="J132"/>
  <c r="F131"/>
  <c r="N125"/>
  <c r="V135"/>
  <c r="R135"/>
  <c r="I135"/>
  <c r="V130"/>
  <c r="X128"/>
  <c r="U130"/>
  <c r="P126"/>
  <c r="H131"/>
  <c r="T129"/>
  <c r="I131"/>
  <c r="N130"/>
  <c r="L129"/>
  <c r="S132"/>
  <c r="M126"/>
  <c r="R101" i="6"/>
  <c r="F102"/>
  <c r="J95"/>
  <c r="Q103"/>
  <c r="O94"/>
  <c r="T101"/>
  <c r="S102"/>
  <c r="U100"/>
  <c r="K100"/>
  <c r="O104"/>
  <c r="N104"/>
  <c r="R97"/>
  <c r="X98"/>
  <c r="K93"/>
  <c r="S94"/>
  <c r="M94"/>
  <c r="L99"/>
  <c r="F134" i="7"/>
  <c r="N135"/>
  <c r="V129"/>
  <c r="U129"/>
  <c r="K130"/>
  <c r="T128"/>
  <c r="F126"/>
  <c r="M129"/>
  <c r="R132"/>
  <c r="U135"/>
  <c r="S136"/>
  <c r="G135"/>
  <c r="Q130"/>
  <c r="J130"/>
  <c r="T125"/>
  <c r="O134"/>
  <c r="F129"/>
  <c r="F168" s="1"/>
  <c r="Q94" i="6"/>
  <c r="R93"/>
  <c r="V103"/>
  <c r="G104"/>
  <c r="U96"/>
  <c r="I101"/>
  <c r="U104"/>
  <c r="G95"/>
  <c r="J128" i="7"/>
  <c r="X131"/>
  <c r="W104" i="6"/>
  <c r="W103"/>
  <c r="T97"/>
  <c r="T96"/>
  <c r="H102"/>
  <c r="H101"/>
  <c r="R136" i="7"/>
  <c r="Y133"/>
  <c r="Y172" s="1"/>
  <c r="F132"/>
  <c r="X101" i="6"/>
  <c r="H132" i="7"/>
  <c r="R104" i="6"/>
  <c r="T132" i="7"/>
  <c r="G99" i="6"/>
  <c r="H129" i="7"/>
  <c r="G103" i="6"/>
  <c r="I99"/>
  <c r="V131" i="7"/>
  <c r="E100" i="6"/>
  <c r="N96"/>
  <c r="V96"/>
  <c r="Q100"/>
  <c r="H127" i="7"/>
  <c r="G131"/>
  <c r="S128"/>
  <c r="U95" i="6"/>
  <c r="I95"/>
  <c r="M102"/>
  <c r="H98"/>
  <c r="O99"/>
  <c r="U131" i="7"/>
  <c r="M130"/>
  <c r="Y93" i="6"/>
  <c r="E132" i="7"/>
  <c r="E171" s="1"/>
  <c r="N131"/>
  <c r="U136"/>
  <c r="W99" i="6"/>
  <c r="F130" i="7"/>
  <c r="F169" s="1"/>
  <c r="K104" i="6"/>
  <c r="E128" i="7"/>
  <c r="E167" s="1"/>
  <c r="F167" s="1"/>
  <c r="H104" i="6"/>
  <c r="S97"/>
  <c r="K129" i="7"/>
  <c r="R96" i="6"/>
  <c r="H134" i="7"/>
  <c r="S103" i="6"/>
  <c r="F136" i="7"/>
  <c r="F175" s="1"/>
  <c r="X97" i="6"/>
  <c r="M97"/>
  <c r="L104"/>
  <c r="I102"/>
  <c r="N101"/>
  <c r="G101"/>
  <c r="J93"/>
  <c r="U99"/>
  <c r="P101"/>
  <c r="W100"/>
  <c r="M93"/>
  <c r="U103"/>
  <c r="M104"/>
  <c r="O96"/>
  <c r="R102"/>
  <c r="T100"/>
  <c r="P99"/>
  <c r="W96"/>
  <c r="J94"/>
  <c r="S101"/>
  <c r="U93"/>
  <c r="F133" i="7"/>
  <c r="F172" s="1"/>
  <c r="I136"/>
  <c r="P129"/>
  <c r="L133"/>
  <c r="P130"/>
  <c r="I134"/>
  <c r="P136"/>
  <c r="M136"/>
  <c r="Y130"/>
  <c r="Y169" s="1"/>
  <c r="X133"/>
  <c r="Q129"/>
  <c r="P127"/>
  <c r="J127"/>
  <c r="S133"/>
  <c r="E127"/>
  <c r="E166" s="1"/>
  <c r="F166" s="1"/>
  <c r="G166" s="1"/>
  <c r="H166" s="1"/>
  <c r="V104" i="6"/>
  <c r="J136" i="7"/>
  <c r="K132"/>
  <c r="K131"/>
  <c r="N127"/>
  <c r="N126"/>
  <c r="O126"/>
  <c r="O127"/>
  <c r="M125"/>
  <c r="M124"/>
  <c r="V98" i="6"/>
  <c r="V136" i="7"/>
  <c r="S135"/>
  <c r="P95" i="6"/>
  <c r="E103"/>
  <c r="P103"/>
  <c r="J103"/>
  <c r="T94"/>
  <c r="Y103"/>
  <c r="P96"/>
  <c r="E93"/>
  <c r="M132" i="7"/>
  <c r="Q131"/>
  <c r="J133"/>
  <c r="W94" i="6"/>
  <c r="N97"/>
  <c r="I100"/>
  <c r="J125" i="7"/>
  <c r="Q125"/>
  <c r="R125"/>
  <c r="Y96" i="6"/>
  <c r="Q101"/>
  <c r="F94"/>
  <c r="T135" i="7"/>
  <c r="W135"/>
  <c r="G97" i="6"/>
  <c r="K101"/>
  <c r="N94"/>
  <c r="Y132" i="7"/>
  <c r="Y171" s="1"/>
  <c r="P104" i="6"/>
  <c r="Y128" i="7"/>
  <c r="Y167" s="1"/>
  <c r="T102" i="6"/>
  <c r="V93"/>
  <c r="K102"/>
  <c r="E97"/>
  <c r="L94"/>
  <c r="U98"/>
  <c r="S104"/>
  <c r="Y101"/>
  <c r="R98"/>
  <c r="V101"/>
  <c r="K95"/>
  <c r="J96"/>
  <c r="E98"/>
  <c r="N102"/>
  <c r="V100"/>
  <c r="K96"/>
  <c r="S93"/>
  <c r="O97"/>
  <c r="I96"/>
  <c r="T95"/>
  <c r="V95"/>
  <c r="K97"/>
  <c r="J98"/>
  <c r="E95"/>
  <c r="Q96"/>
  <c r="U101"/>
  <c r="I125" i="7"/>
  <c r="M131"/>
  <c r="Y126"/>
  <c r="Y165" s="1"/>
  <c r="P134"/>
  <c r="G128"/>
  <c r="L125"/>
  <c r="M133"/>
  <c r="L134"/>
  <c r="O135"/>
  <c r="N136"/>
  <c r="W134"/>
  <c r="H130"/>
  <c r="G132"/>
  <c r="T130"/>
  <c r="N128"/>
  <c r="M98" i="6"/>
  <c r="T28" i="7"/>
  <c r="S28"/>
  <c r="R28"/>
  <c r="I28"/>
  <c r="E28"/>
  <c r="P28"/>
  <c r="Q28"/>
  <c r="O28"/>
  <c r="K28"/>
  <c r="H28"/>
  <c r="L28"/>
  <c r="M28"/>
  <c r="F28"/>
  <c r="J28"/>
  <c r="N28"/>
  <c r="F174" l="1"/>
  <c r="G174" s="1"/>
  <c r="H174" s="1"/>
  <c r="I174" s="1"/>
  <c r="J174" s="1"/>
  <c r="K174" s="1"/>
  <c r="L174" s="1"/>
  <c r="M174" s="1"/>
  <c r="N174" s="1"/>
  <c r="O174" s="1"/>
  <c r="P174" s="1"/>
  <c r="Q174" s="1"/>
  <c r="R174" s="1"/>
  <c r="S174" s="1"/>
  <c r="T174" s="1"/>
  <c r="U174" s="1"/>
  <c r="V174" s="1"/>
  <c r="W174" s="1"/>
  <c r="X174" s="1"/>
  <c r="G168"/>
  <c r="H168" s="1"/>
  <c r="I168" s="1"/>
  <c r="J168" s="1"/>
  <c r="K168" s="1"/>
  <c r="L168" s="1"/>
  <c r="M168" s="1"/>
  <c r="N168" s="1"/>
  <c r="O168" s="1"/>
  <c r="P168" s="1"/>
  <c r="Q168" s="1"/>
  <c r="R168" s="1"/>
  <c r="S168" s="1"/>
  <c r="T168" s="1"/>
  <c r="U168" s="1"/>
  <c r="V168" s="1"/>
  <c r="W168" s="1"/>
  <c r="X168" s="1"/>
  <c r="F173"/>
  <c r="G173" s="1"/>
  <c r="H173" s="1"/>
  <c r="I173" s="1"/>
  <c r="J173" s="1"/>
  <c r="K173" s="1"/>
  <c r="L173" s="1"/>
  <c r="M173" s="1"/>
  <c r="N173" s="1"/>
  <c r="O173" s="1"/>
  <c r="P173" s="1"/>
  <c r="Q173" s="1"/>
  <c r="R173" s="1"/>
  <c r="S173" s="1"/>
  <c r="T173" s="1"/>
  <c r="U173" s="1"/>
  <c r="V173" s="1"/>
  <c r="W173" s="1"/>
  <c r="X173" s="1"/>
  <c r="G169"/>
  <c r="H169" s="1"/>
  <c r="I169" s="1"/>
  <c r="J169" s="1"/>
  <c r="K169" s="1"/>
  <c r="L169" s="1"/>
  <c r="M169" s="1"/>
  <c r="N169" s="1"/>
  <c r="O169" s="1"/>
  <c r="P169" s="1"/>
  <c r="Q169" s="1"/>
  <c r="R169" s="1"/>
  <c r="S169" s="1"/>
  <c r="T169" s="1"/>
  <c r="U169" s="1"/>
  <c r="V169" s="1"/>
  <c r="W169" s="1"/>
  <c r="X169" s="1"/>
  <c r="I166"/>
  <c r="G172"/>
  <c r="H172" s="1"/>
  <c r="I172" s="1"/>
  <c r="J172" s="1"/>
  <c r="K172" s="1"/>
  <c r="L172" s="1"/>
  <c r="M172" s="1"/>
  <c r="N172" s="1"/>
  <c r="O172" s="1"/>
  <c r="P172" s="1"/>
  <c r="Q172" s="1"/>
  <c r="R172" s="1"/>
  <c r="S172" s="1"/>
  <c r="T172" s="1"/>
  <c r="U172" s="1"/>
  <c r="V172" s="1"/>
  <c r="W172" s="1"/>
  <c r="X172" s="1"/>
  <c r="F164"/>
  <c r="G164" s="1"/>
  <c r="H164" s="1"/>
  <c r="I164" s="1"/>
  <c r="J164" s="1"/>
  <c r="K164" s="1"/>
  <c r="L164" s="1"/>
  <c r="M164" s="1"/>
  <c r="N164" s="1"/>
  <c r="O164" s="1"/>
  <c r="P164" s="1"/>
  <c r="Q164" s="1"/>
  <c r="R164" s="1"/>
  <c r="S164" s="1"/>
  <c r="T164" s="1"/>
  <c r="U164" s="1"/>
  <c r="V164" s="1"/>
  <c r="W164" s="1"/>
  <c r="X164" s="1"/>
  <c r="F165"/>
  <c r="G165" s="1"/>
  <c r="H165" s="1"/>
  <c r="I165" s="1"/>
  <c r="J165" s="1"/>
  <c r="K165" s="1"/>
  <c r="L165" s="1"/>
  <c r="M165" s="1"/>
  <c r="N165" s="1"/>
  <c r="O165" s="1"/>
  <c r="P165" s="1"/>
  <c r="Q165" s="1"/>
  <c r="R165" s="1"/>
  <c r="S165" s="1"/>
  <c r="T165" s="1"/>
  <c r="U165" s="1"/>
  <c r="V165" s="1"/>
  <c r="W165" s="1"/>
  <c r="X165" s="1"/>
  <c r="F170"/>
  <c r="G170" s="1"/>
  <c r="H170" s="1"/>
  <c r="I170" s="1"/>
  <c r="J170" s="1"/>
  <c r="K170" s="1"/>
  <c r="L170" s="1"/>
  <c r="M170" s="1"/>
  <c r="N170" s="1"/>
  <c r="O170" s="1"/>
  <c r="P170" s="1"/>
  <c r="Q170" s="1"/>
  <c r="R170" s="1"/>
  <c r="S170" s="1"/>
  <c r="T170" s="1"/>
  <c r="U170" s="1"/>
  <c r="V170" s="1"/>
  <c r="W170" s="1"/>
  <c r="X170" s="1"/>
  <c r="J166"/>
  <c r="K166" s="1"/>
  <c r="L166" s="1"/>
  <c r="M166" s="1"/>
  <c r="N166" s="1"/>
  <c r="O166" s="1"/>
  <c r="P166" s="1"/>
  <c r="Q166" s="1"/>
  <c r="R166" s="1"/>
  <c r="S166" s="1"/>
  <c r="T166" s="1"/>
  <c r="U166" s="1"/>
  <c r="V166" s="1"/>
  <c r="W166" s="1"/>
  <c r="X166" s="1"/>
  <c r="G175"/>
  <c r="H175" s="1"/>
  <c r="I175" s="1"/>
  <c r="J175" s="1"/>
  <c r="K175" s="1"/>
  <c r="L175" s="1"/>
  <c r="M175" s="1"/>
  <c r="N175" s="1"/>
  <c r="O175" s="1"/>
  <c r="P175" s="1"/>
  <c r="Q175" s="1"/>
  <c r="R175" s="1"/>
  <c r="S175" s="1"/>
  <c r="T175" s="1"/>
  <c r="U175" s="1"/>
  <c r="V175" s="1"/>
  <c r="W175" s="1"/>
  <c r="X175" s="1"/>
  <c r="G167"/>
  <c r="H167" s="1"/>
  <c r="I167" s="1"/>
  <c r="J167" s="1"/>
  <c r="K167" s="1"/>
  <c r="L167" s="1"/>
  <c r="M167" s="1"/>
  <c r="N167" s="1"/>
  <c r="O167" s="1"/>
  <c r="P167" s="1"/>
  <c r="Q167" s="1"/>
  <c r="R167" s="1"/>
  <c r="S167" s="1"/>
  <c r="T167" s="1"/>
  <c r="U167" s="1"/>
  <c r="V167" s="1"/>
  <c r="W167" s="1"/>
  <c r="X167" s="1"/>
  <c r="F171"/>
  <c r="H163"/>
  <c r="G171" l="1"/>
  <c r="I163"/>
  <c r="J163" l="1"/>
  <c r="H171"/>
  <c r="K163" l="1"/>
  <c r="I171"/>
  <c r="J171" l="1"/>
  <c r="L163"/>
  <c r="M163" l="1"/>
  <c r="K171"/>
  <c r="L171" l="1"/>
  <c r="N163"/>
  <c r="O163" l="1"/>
  <c r="M171"/>
  <c r="P163" l="1"/>
  <c r="N171"/>
  <c r="Q163" l="1"/>
  <c r="O171"/>
  <c r="P171" l="1"/>
  <c r="R163"/>
  <c r="S163" l="1"/>
  <c r="Q171"/>
  <c r="T163" l="1"/>
  <c r="R171"/>
  <c r="U163" l="1"/>
  <c r="S171"/>
  <c r="T171" l="1"/>
  <c r="V163"/>
  <c r="W163" l="1"/>
  <c r="U171"/>
  <c r="X163" l="1"/>
  <c r="V171"/>
  <c r="W171" l="1"/>
  <c r="X171" l="1"/>
  <c r="B44" l="1"/>
  <c r="B43"/>
  <c r="B46"/>
  <c r="B24" i="6" l="1"/>
  <c r="B52" i="7"/>
  <c r="B54"/>
  <c r="B26" i="6"/>
  <c r="B45" i="7"/>
  <c r="B51"/>
  <c r="B23" i="6"/>
  <c r="B53" i="7" l="1"/>
  <c r="B25" i="6"/>
  <c r="M52" i="7"/>
  <c r="G52"/>
  <c r="L52"/>
  <c r="P52"/>
  <c r="F52"/>
  <c r="N52"/>
  <c r="R52"/>
  <c r="T52"/>
  <c r="J52"/>
  <c r="H52"/>
  <c r="K52"/>
  <c r="E52"/>
  <c r="O52"/>
  <c r="Q52"/>
  <c r="I52"/>
  <c r="S52"/>
  <c r="P51"/>
  <c r="T51"/>
  <c r="E51"/>
  <c r="O51"/>
  <c r="Q51"/>
  <c r="F51"/>
  <c r="K51"/>
  <c r="N51"/>
  <c r="G51"/>
  <c r="R51"/>
  <c r="I51"/>
  <c r="M51"/>
  <c r="H51"/>
  <c r="J51"/>
  <c r="S51"/>
  <c r="L51"/>
  <c r="S54"/>
  <c r="I54"/>
  <c r="Q54"/>
  <c r="T54"/>
  <c r="H54"/>
  <c r="P54"/>
  <c r="G54"/>
  <c r="L54"/>
  <c r="K54"/>
  <c r="N54"/>
  <c r="J54"/>
  <c r="M54"/>
  <c r="E54"/>
  <c r="O54"/>
  <c r="F54"/>
  <c r="R54"/>
  <c r="T53" l="1"/>
  <c r="K53"/>
  <c r="L53"/>
  <c r="H53"/>
  <c r="J53"/>
  <c r="Q53"/>
  <c r="Q56" s="1"/>
  <c r="O53"/>
  <c r="F53"/>
  <c r="I53"/>
  <c r="E53"/>
  <c r="M53"/>
  <c r="P53"/>
  <c r="R53"/>
  <c r="G53"/>
  <c r="G56" s="1"/>
  <c r="S53"/>
  <c r="S56" s="1"/>
  <c r="N53"/>
  <c r="E56"/>
  <c r="H56"/>
  <c r="O56" l="1"/>
  <c r="F56"/>
  <c r="L56"/>
  <c r="P56"/>
  <c r="M56"/>
  <c r="N56"/>
  <c r="R56"/>
  <c r="J56"/>
  <c r="I56"/>
  <c r="T56"/>
  <c r="K56"/>
  <c r="O14" l="1"/>
  <c r="G15"/>
  <c r="X16"/>
  <c r="H15"/>
  <c r="S16"/>
  <c r="X14"/>
  <c r="R16"/>
  <c r="L16"/>
  <c r="V14"/>
  <c r="V44" s="1"/>
  <c r="F15"/>
  <c r="Q15"/>
  <c r="X15"/>
  <c r="N15"/>
  <c r="W16"/>
  <c r="W46" s="1"/>
  <c r="M13"/>
  <c r="N14"/>
  <c r="R13"/>
  <c r="T16"/>
  <c r="U15"/>
  <c r="U45" s="1"/>
  <c r="M15"/>
  <c r="I15"/>
  <c r="P14"/>
  <c r="N13"/>
  <c r="I16"/>
  <c r="R14"/>
  <c r="E15"/>
  <c r="G13"/>
  <c r="F14"/>
  <c r="U13"/>
  <c r="H16"/>
  <c r="P13"/>
  <c r="V13"/>
  <c r="Q16"/>
  <c r="V16"/>
  <c r="V46" s="1"/>
  <c r="O15"/>
  <c r="H14"/>
  <c r="K16"/>
  <c r="E14"/>
  <c r="H13"/>
  <c r="J16"/>
  <c r="M16"/>
  <c r="L15"/>
  <c r="V15"/>
  <c r="V45" s="1"/>
  <c r="M14"/>
  <c r="T14"/>
  <c r="X13"/>
  <c r="L14"/>
  <c r="U16"/>
  <c r="U46" s="1"/>
  <c r="S15"/>
  <c r="P16"/>
  <c r="U14"/>
  <c r="U44" s="1"/>
  <c r="K15"/>
  <c r="J15"/>
  <c r="G16"/>
  <c r="Q13"/>
  <c r="S13"/>
  <c r="G14"/>
  <c r="O16"/>
  <c r="I13"/>
  <c r="R15"/>
  <c r="Q14"/>
  <c r="F16"/>
  <c r="J13"/>
  <c r="T15"/>
  <c r="E16"/>
  <c r="F13"/>
  <c r="S14"/>
  <c r="J14"/>
  <c r="N16"/>
  <c r="K14"/>
  <c r="W15"/>
  <c r="W45" s="1"/>
  <c r="K13"/>
  <c r="P15"/>
  <c r="W14"/>
  <c r="W44" s="1"/>
  <c r="I14"/>
  <c r="O13"/>
  <c r="L13"/>
  <c r="T13"/>
  <c r="W13"/>
  <c r="E13"/>
  <c r="I14" i="6"/>
  <c r="P16"/>
  <c r="L13"/>
  <c r="R16"/>
  <c r="J16"/>
  <c r="K16"/>
  <c r="G16"/>
  <c r="O13"/>
  <c r="E14"/>
  <c r="T13"/>
  <c r="N16"/>
  <c r="L16"/>
  <c r="W13"/>
  <c r="J13"/>
  <c r="X13"/>
  <c r="I16"/>
  <c r="K13"/>
  <c r="G13"/>
  <c r="R13"/>
  <c r="X16"/>
  <c r="F16"/>
  <c r="O16"/>
  <c r="E16"/>
  <c r="Q16"/>
  <c r="M13"/>
  <c r="X14"/>
  <c r="V14"/>
  <c r="U14"/>
  <c r="E13"/>
  <c r="M16"/>
  <c r="V13"/>
  <c r="F13"/>
  <c r="W16"/>
  <c r="U13"/>
  <c r="V16"/>
  <c r="H16"/>
  <c r="F14"/>
  <c r="H13"/>
  <c r="R15"/>
  <c r="V15"/>
  <c r="Q14"/>
  <c r="J15"/>
  <c r="J14"/>
  <c r="I15"/>
  <c r="L15"/>
  <c r="Q15"/>
  <c r="P13"/>
  <c r="T16"/>
  <c r="N13"/>
  <c r="T15"/>
  <c r="P14"/>
  <c r="O15"/>
  <c r="O14"/>
  <c r="L14"/>
  <c r="S14"/>
  <c r="T14"/>
  <c r="H15"/>
  <c r="U16"/>
  <c r="S16"/>
  <c r="N14"/>
  <c r="Q13"/>
  <c r="W14"/>
  <c r="S13"/>
  <c r="G14"/>
  <c r="W15"/>
  <c r="I13"/>
  <c r="U15"/>
  <c r="M15"/>
  <c r="M14"/>
  <c r="H14"/>
  <c r="P15"/>
  <c r="E15"/>
  <c r="K14"/>
  <c r="K15"/>
  <c r="R14"/>
  <c r="F15"/>
  <c r="S15"/>
  <c r="N15"/>
  <c r="X15"/>
  <c r="G15"/>
  <c r="T18" i="7" l="1"/>
  <c r="T33"/>
  <c r="T38" s="1"/>
  <c r="T43"/>
  <c r="T60" s="1"/>
  <c r="K34"/>
  <c r="K44"/>
  <c r="K61" s="1"/>
  <c r="K75" s="1"/>
  <c r="Q8" i="28" s="1"/>
  <c r="F36" i="7"/>
  <c r="F46"/>
  <c r="F63" s="1"/>
  <c r="F77" s="1"/>
  <c r="L10" i="28" s="1"/>
  <c r="G36" i="7"/>
  <c r="G46"/>
  <c r="G63" s="1"/>
  <c r="G77" s="1"/>
  <c r="M10" i="28" s="1"/>
  <c r="X18" i="7"/>
  <c r="X43"/>
  <c r="Z43"/>
  <c r="E34"/>
  <c r="E44"/>
  <c r="E61" s="1"/>
  <c r="E75" s="1"/>
  <c r="K8" i="28" s="1"/>
  <c r="H36" i="7"/>
  <c r="H46"/>
  <c r="H63" s="1"/>
  <c r="H77" s="1"/>
  <c r="N10" i="28" s="1"/>
  <c r="P34" i="7"/>
  <c r="P44"/>
  <c r="P61" s="1"/>
  <c r="P75" s="1"/>
  <c r="V8" i="28" s="1"/>
  <c r="T36" i="7"/>
  <c r="T46"/>
  <c r="T63" s="1"/>
  <c r="T77" s="1"/>
  <c r="Z10" i="28" s="1"/>
  <c r="X44" i="7"/>
  <c r="Z44"/>
  <c r="I34"/>
  <c r="I44"/>
  <c r="I61" s="1"/>
  <c r="I75" s="1"/>
  <c r="O8" i="28" s="1"/>
  <c r="S34" i="7"/>
  <c r="S44"/>
  <c r="S61" s="1"/>
  <c r="S75" s="1"/>
  <c r="Y8" i="28" s="1"/>
  <c r="I18" i="7"/>
  <c r="I33"/>
  <c r="I43"/>
  <c r="L34"/>
  <c r="L44"/>
  <c r="L61" s="1"/>
  <c r="L75" s="1"/>
  <c r="R8" i="28" s="1"/>
  <c r="H18" i="7"/>
  <c r="H33"/>
  <c r="H38" s="1"/>
  <c r="H43"/>
  <c r="H60" s="1"/>
  <c r="P18"/>
  <c r="P33"/>
  <c r="P43"/>
  <c r="P60" s="1"/>
  <c r="Q35"/>
  <c r="Q45"/>
  <c r="X46"/>
  <c r="Z46"/>
  <c r="L18"/>
  <c r="L33"/>
  <c r="L43"/>
  <c r="L60" s="1"/>
  <c r="P35"/>
  <c r="P45"/>
  <c r="N36"/>
  <c r="N46"/>
  <c r="N63" s="1"/>
  <c r="N77" s="1"/>
  <c r="T10" i="28" s="1"/>
  <c r="E36" i="7"/>
  <c r="E46"/>
  <c r="E63" s="1"/>
  <c r="E77" s="1"/>
  <c r="K10" i="28" s="1"/>
  <c r="Q34" i="7"/>
  <c r="Q44"/>
  <c r="Q61" s="1"/>
  <c r="Q75" s="1"/>
  <c r="W8" i="28" s="1"/>
  <c r="G34" i="7"/>
  <c r="G44"/>
  <c r="G61" s="1"/>
  <c r="G75" s="1"/>
  <c r="M8" i="28" s="1"/>
  <c r="J35" i="7"/>
  <c r="J45"/>
  <c r="S35"/>
  <c r="S45"/>
  <c r="T34"/>
  <c r="T44"/>
  <c r="T61" s="1"/>
  <c r="T75" s="1"/>
  <c r="Z8" i="28" s="1"/>
  <c r="M36" i="7"/>
  <c r="M46"/>
  <c r="M63" s="1"/>
  <c r="M77" s="1"/>
  <c r="S10" i="28" s="1"/>
  <c r="K36" i="7"/>
  <c r="K46"/>
  <c r="K63" s="1"/>
  <c r="K77" s="1"/>
  <c r="Q10" i="28" s="1"/>
  <c r="Q36" i="7"/>
  <c r="Q46"/>
  <c r="Q63" s="1"/>
  <c r="Q77" s="1"/>
  <c r="W10" i="28" s="1"/>
  <c r="U18" i="7"/>
  <c r="U43"/>
  <c r="R34"/>
  <c r="R44"/>
  <c r="R61" s="1"/>
  <c r="R75" s="1"/>
  <c r="X8" i="28" s="1"/>
  <c r="I35" i="7"/>
  <c r="I45"/>
  <c r="I62" s="1"/>
  <c r="I76" s="1"/>
  <c r="O9" i="28" s="1"/>
  <c r="R18" i="7"/>
  <c r="R33"/>
  <c r="R43"/>
  <c r="R60" s="1"/>
  <c r="N35"/>
  <c r="N45"/>
  <c r="S36"/>
  <c r="S46"/>
  <c r="S63" s="1"/>
  <c r="S77" s="1"/>
  <c r="Y10" i="28" s="1"/>
  <c r="O34" i="7"/>
  <c r="O44"/>
  <c r="O61" s="1"/>
  <c r="O75" s="1"/>
  <c r="U8" i="28" s="1"/>
  <c r="U48" i="7"/>
  <c r="F18"/>
  <c r="F33"/>
  <c r="F43"/>
  <c r="F60" s="1"/>
  <c r="O36"/>
  <c r="O46"/>
  <c r="O63" s="1"/>
  <c r="O77" s="1"/>
  <c r="U10" i="28" s="1"/>
  <c r="P36" i="7"/>
  <c r="P46"/>
  <c r="P63" s="1"/>
  <c r="P77" s="1"/>
  <c r="V10" i="28" s="1"/>
  <c r="L35" i="7"/>
  <c r="L45"/>
  <c r="E35"/>
  <c r="E45"/>
  <c r="E62" s="1"/>
  <c r="E76" s="1"/>
  <c r="K9" i="28" s="1"/>
  <c r="F35" i="7"/>
  <c r="F45"/>
  <c r="G35"/>
  <c r="G45"/>
  <c r="G62" s="1"/>
  <c r="G76" s="1"/>
  <c r="M9" i="28" s="1"/>
  <c r="W18" i="7"/>
  <c r="W43"/>
  <c r="J18"/>
  <c r="J33"/>
  <c r="J43"/>
  <c r="J60" s="1"/>
  <c r="Q18"/>
  <c r="Q33"/>
  <c r="Q43"/>
  <c r="Q60" s="1"/>
  <c r="O35"/>
  <c r="O45"/>
  <c r="G18"/>
  <c r="G33"/>
  <c r="G38" s="1"/>
  <c r="G43"/>
  <c r="N18"/>
  <c r="N33"/>
  <c r="N43"/>
  <c r="N60" s="1"/>
  <c r="M18"/>
  <c r="M33"/>
  <c r="M43"/>
  <c r="M60" s="1"/>
  <c r="R36"/>
  <c r="R46"/>
  <c r="R63" s="1"/>
  <c r="R77" s="1"/>
  <c r="X10" i="28" s="1"/>
  <c r="O18" i="7"/>
  <c r="O33"/>
  <c r="O43"/>
  <c r="O60" s="1"/>
  <c r="K18"/>
  <c r="K33"/>
  <c r="K43"/>
  <c r="K60" s="1"/>
  <c r="J34"/>
  <c r="J44"/>
  <c r="J61" s="1"/>
  <c r="J75" s="1"/>
  <c r="P8" i="28" s="1"/>
  <c r="T35" i="7"/>
  <c r="T45"/>
  <c r="R35"/>
  <c r="R45"/>
  <c r="S18"/>
  <c r="S33"/>
  <c r="S43"/>
  <c r="S60" s="1"/>
  <c r="K35"/>
  <c r="K45"/>
  <c r="M34"/>
  <c r="M44"/>
  <c r="M61" s="1"/>
  <c r="M75" s="1"/>
  <c r="S8" i="28" s="1"/>
  <c r="J36" i="7"/>
  <c r="J46"/>
  <c r="J63" s="1"/>
  <c r="J77" s="1"/>
  <c r="P10" i="28" s="1"/>
  <c r="H34" i="7"/>
  <c r="H44"/>
  <c r="H61" s="1"/>
  <c r="H75" s="1"/>
  <c r="N8" i="28" s="1"/>
  <c r="V18" i="7"/>
  <c r="V43"/>
  <c r="V48" s="1"/>
  <c r="F34"/>
  <c r="F44"/>
  <c r="F61" s="1"/>
  <c r="F75" s="1"/>
  <c r="L8" i="28" s="1"/>
  <c r="I36" i="7"/>
  <c r="I46"/>
  <c r="I63" s="1"/>
  <c r="I77" s="1"/>
  <c r="O10" i="28" s="1"/>
  <c r="M35" i="7"/>
  <c r="M45"/>
  <c r="N34"/>
  <c r="N44"/>
  <c r="N61" s="1"/>
  <c r="N75" s="1"/>
  <c r="T8" i="28" s="1"/>
  <c r="Z45" i="7"/>
  <c r="X45"/>
  <c r="X48" s="1"/>
  <c r="L36"/>
  <c r="L46"/>
  <c r="L63" s="1"/>
  <c r="L77" s="1"/>
  <c r="R10" i="28" s="1"/>
  <c r="H35" i="7"/>
  <c r="H45"/>
  <c r="W48"/>
  <c r="E18"/>
  <c r="E33"/>
  <c r="E43"/>
  <c r="R24" i="6"/>
  <c r="R34" s="1"/>
  <c r="R45" s="1"/>
  <c r="X4" i="28" s="1"/>
  <c r="S26" i="6"/>
  <c r="S36" s="1"/>
  <c r="S47" s="1"/>
  <c r="Y6" i="28" s="1"/>
  <c r="J24" i="6"/>
  <c r="J34" s="1"/>
  <c r="J45" s="1"/>
  <c r="P4" i="28" s="1"/>
  <c r="V18" i="6"/>
  <c r="V23"/>
  <c r="X18"/>
  <c r="X23"/>
  <c r="L18"/>
  <c r="L23"/>
  <c r="S25"/>
  <c r="S35" s="1"/>
  <c r="S46" s="1"/>
  <c r="Y5" i="28" s="1"/>
  <c r="K24" i="6"/>
  <c r="K34" s="1"/>
  <c r="K45" s="1"/>
  <c r="Q4" i="28" s="1"/>
  <c r="M24" i="6"/>
  <c r="M34" s="1"/>
  <c r="M45" s="1"/>
  <c r="S4" i="28" s="1"/>
  <c r="W25" i="6"/>
  <c r="W35" s="1"/>
  <c r="W46" s="1"/>
  <c r="AC5" i="28" s="1"/>
  <c r="Q18" i="6"/>
  <c r="Q23"/>
  <c r="H25"/>
  <c r="H35" s="1"/>
  <c r="H46" s="1"/>
  <c r="N5" i="28" s="1"/>
  <c r="O24" i="6"/>
  <c r="O34" s="1"/>
  <c r="O45" s="1"/>
  <c r="U4" i="28" s="1"/>
  <c r="N18" i="6"/>
  <c r="N23"/>
  <c r="L25"/>
  <c r="L35" s="1"/>
  <c r="L46" s="1"/>
  <c r="R5" i="28" s="1"/>
  <c r="Q24" i="6"/>
  <c r="Q34" s="1"/>
  <c r="Q45" s="1"/>
  <c r="W4" i="28" s="1"/>
  <c r="F24" i="6"/>
  <c r="F34" s="1"/>
  <c r="F45" s="1"/>
  <c r="L4" i="28" s="1"/>
  <c r="W26" i="6"/>
  <c r="W36" s="1"/>
  <c r="W47" s="1"/>
  <c r="AC6" i="28" s="1"/>
  <c r="E18" i="6"/>
  <c r="AA13"/>
  <c r="E23"/>
  <c r="M18"/>
  <c r="M23"/>
  <c r="F26"/>
  <c r="F36" s="1"/>
  <c r="F47" s="1"/>
  <c r="L6" i="28" s="1"/>
  <c r="K18" i="6"/>
  <c r="K23"/>
  <c r="W18"/>
  <c r="W23"/>
  <c r="AA14"/>
  <c r="E24"/>
  <c r="J26"/>
  <c r="J36" s="1"/>
  <c r="J47" s="1"/>
  <c r="P6" i="28" s="1"/>
  <c r="I24" i="6"/>
  <c r="I34" s="1"/>
  <c r="I45" s="1"/>
  <c r="O4" i="28" s="1"/>
  <c r="X25" i="6"/>
  <c r="X35" s="1"/>
  <c r="X46" s="1"/>
  <c r="AD5" i="28" s="1"/>
  <c r="P25" i="6"/>
  <c r="P35" s="1"/>
  <c r="P46" s="1"/>
  <c r="V5" i="28" s="1"/>
  <c r="S18" i="6"/>
  <c r="S23"/>
  <c r="S24"/>
  <c r="S34" s="1"/>
  <c r="S45" s="1"/>
  <c r="Y4" i="28" s="1"/>
  <c r="P18" i="6"/>
  <c r="P23"/>
  <c r="R25"/>
  <c r="R35" s="1"/>
  <c r="R46" s="1"/>
  <c r="X5" i="28" s="1"/>
  <c r="V24" i="6"/>
  <c r="V34" s="1"/>
  <c r="V45" s="1"/>
  <c r="AB4" i="28" s="1"/>
  <c r="AA16" i="6"/>
  <c r="E26"/>
  <c r="N26"/>
  <c r="N36" s="1"/>
  <c r="N47" s="1"/>
  <c r="T6" i="28" s="1"/>
  <c r="N25" i="6"/>
  <c r="N35" s="1"/>
  <c r="N46" s="1"/>
  <c r="T5" i="28" s="1"/>
  <c r="K25" i="6"/>
  <c r="K35" s="1"/>
  <c r="K46" s="1"/>
  <c r="Q5" i="28" s="1"/>
  <c r="H24" i="6"/>
  <c r="H34" s="1"/>
  <c r="H45" s="1"/>
  <c r="N4" i="28" s="1"/>
  <c r="I18" i="6"/>
  <c r="I23"/>
  <c r="W24"/>
  <c r="W34" s="1"/>
  <c r="W45" s="1"/>
  <c r="AC4" i="28" s="1"/>
  <c r="U26" i="6"/>
  <c r="U36" s="1"/>
  <c r="U47" s="1"/>
  <c r="AA6" i="28" s="1"/>
  <c r="L24" i="6"/>
  <c r="L34" s="1"/>
  <c r="L45" s="1"/>
  <c r="R4" i="28" s="1"/>
  <c r="T25" i="6"/>
  <c r="T35" s="1"/>
  <c r="T46" s="1"/>
  <c r="Z5" i="28" s="1"/>
  <c r="Q25" i="6"/>
  <c r="Q35" s="1"/>
  <c r="Q46" s="1"/>
  <c r="W5" i="28" s="1"/>
  <c r="J25" i="6"/>
  <c r="J35" s="1"/>
  <c r="J46" s="1"/>
  <c r="P5" i="28" s="1"/>
  <c r="H18" i="6"/>
  <c r="H23"/>
  <c r="U18"/>
  <c r="U23"/>
  <c r="M26"/>
  <c r="M36" s="1"/>
  <c r="M47" s="1"/>
  <c r="S6" i="28" s="1"/>
  <c r="X24" i="6"/>
  <c r="X34" s="1"/>
  <c r="X45" s="1"/>
  <c r="AD4" i="28" s="1"/>
  <c r="O26" i="6"/>
  <c r="O36" s="1"/>
  <c r="O47" s="1"/>
  <c r="U6" i="28" s="1"/>
  <c r="G18" i="6"/>
  <c r="G23"/>
  <c r="J18"/>
  <c r="J23"/>
  <c r="T18"/>
  <c r="T23"/>
  <c r="K26"/>
  <c r="K36" s="1"/>
  <c r="K47" s="1"/>
  <c r="Q6" i="28" s="1"/>
  <c r="P26" i="6"/>
  <c r="P36" s="1"/>
  <c r="P47" s="1"/>
  <c r="V6" i="28" s="1"/>
  <c r="U25" i="6"/>
  <c r="U35" s="1"/>
  <c r="U46" s="1"/>
  <c r="AA5" i="28" s="1"/>
  <c r="P24" i="6"/>
  <c r="P34" s="1"/>
  <c r="P45" s="1"/>
  <c r="V4" i="28" s="1"/>
  <c r="V26" i="6"/>
  <c r="V36" s="1"/>
  <c r="V47" s="1"/>
  <c r="AB6" i="28" s="1"/>
  <c r="R18" i="6"/>
  <c r="R23"/>
  <c r="G26"/>
  <c r="G36" s="1"/>
  <c r="G47" s="1"/>
  <c r="M6" i="28" s="1"/>
  <c r="G25" i="6"/>
  <c r="G35" s="1"/>
  <c r="G46" s="1"/>
  <c r="M5" i="28" s="1"/>
  <c r="F25" i="6"/>
  <c r="F35" s="1"/>
  <c r="F46" s="1"/>
  <c r="L5" i="28" s="1"/>
  <c r="AA15" i="6"/>
  <c r="E25"/>
  <c r="M25"/>
  <c r="M35" s="1"/>
  <c r="M46" s="1"/>
  <c r="S5" i="28" s="1"/>
  <c r="G24" i="6"/>
  <c r="G34" s="1"/>
  <c r="G45" s="1"/>
  <c r="M4" i="28" s="1"/>
  <c r="N24" i="6"/>
  <c r="N34" s="1"/>
  <c r="N45" s="1"/>
  <c r="T4" i="28" s="1"/>
  <c r="T24" i="6"/>
  <c r="T34" s="1"/>
  <c r="T45" s="1"/>
  <c r="Z4" i="28" s="1"/>
  <c r="O25" i="6"/>
  <c r="O35" s="1"/>
  <c r="O46" s="1"/>
  <c r="U5" i="28" s="1"/>
  <c r="T26" i="6"/>
  <c r="T36" s="1"/>
  <c r="T47" s="1"/>
  <c r="Z6" i="28" s="1"/>
  <c r="I25" i="6"/>
  <c r="I35" s="1"/>
  <c r="I46" s="1"/>
  <c r="O5" i="28" s="1"/>
  <c r="V25" i="6"/>
  <c r="V35" s="1"/>
  <c r="V46" s="1"/>
  <c r="AB5" i="28" s="1"/>
  <c r="H26" i="6"/>
  <c r="H36" s="1"/>
  <c r="H47" s="1"/>
  <c r="N6" i="28" s="1"/>
  <c r="F18" i="6"/>
  <c r="F23"/>
  <c r="U24"/>
  <c r="U34" s="1"/>
  <c r="U45" s="1"/>
  <c r="AA4" i="28" s="1"/>
  <c r="Q26" i="6"/>
  <c r="Q36" s="1"/>
  <c r="Q47" s="1"/>
  <c r="W6" i="28" s="1"/>
  <c r="X26" i="6"/>
  <c r="X36" s="1"/>
  <c r="X47" s="1"/>
  <c r="AD6" i="28" s="1"/>
  <c r="I26" i="6"/>
  <c r="I36" s="1"/>
  <c r="I47" s="1"/>
  <c r="O6" i="28" s="1"/>
  <c r="L26" i="6"/>
  <c r="L36" s="1"/>
  <c r="L47" s="1"/>
  <c r="R6" i="28" s="1"/>
  <c r="O18" i="6"/>
  <c r="O23"/>
  <c r="R26"/>
  <c r="R36" s="1"/>
  <c r="R47" s="1"/>
  <c r="X6" i="28" s="1"/>
  <c r="O74" i="7" l="1"/>
  <c r="Q74"/>
  <c r="F74"/>
  <c r="F65"/>
  <c r="N48"/>
  <c r="N62"/>
  <c r="N76" s="1"/>
  <c r="T9" i="28" s="1"/>
  <c r="G60" i="7"/>
  <c r="G48"/>
  <c r="J74"/>
  <c r="S48"/>
  <c r="S62"/>
  <c r="S76" s="1"/>
  <c r="Y9" i="28" s="1"/>
  <c r="K48" i="7"/>
  <c r="K62"/>
  <c r="K76" s="1"/>
  <c r="Q9" i="28" s="1"/>
  <c r="O48" i="7"/>
  <c r="O62"/>
  <c r="O76" s="1"/>
  <c r="U9" i="28" s="1"/>
  <c r="F48" i="7"/>
  <c r="F62"/>
  <c r="F76" s="1"/>
  <c r="L9" i="28" s="1"/>
  <c r="L48" i="7"/>
  <c r="L62"/>
  <c r="L76" s="1"/>
  <c r="R9" i="28" s="1"/>
  <c r="R74" i="7"/>
  <c r="Q48"/>
  <c r="Q62"/>
  <c r="Q76" s="1"/>
  <c r="W9" i="28" s="1"/>
  <c r="T65" i="7"/>
  <c r="T74"/>
  <c r="R38"/>
  <c r="K38"/>
  <c r="M38"/>
  <c r="L38"/>
  <c r="H48"/>
  <c r="H62"/>
  <c r="H76" s="1"/>
  <c r="N9" i="28" s="1"/>
  <c r="M48" i="7"/>
  <c r="M62"/>
  <c r="M76" s="1"/>
  <c r="S9" i="28" s="1"/>
  <c r="S74" i="7"/>
  <c r="S65"/>
  <c r="N74"/>
  <c r="N65"/>
  <c r="P74"/>
  <c r="I60"/>
  <c r="I48"/>
  <c r="R48"/>
  <c r="R62"/>
  <c r="R76" s="1"/>
  <c r="X9" i="28" s="1"/>
  <c r="P48" i="7"/>
  <c r="P62"/>
  <c r="P76" s="1"/>
  <c r="V9" i="28" s="1"/>
  <c r="H74" i="7"/>
  <c r="H65"/>
  <c r="T48"/>
  <c r="T62"/>
  <c r="T76" s="1"/>
  <c r="Z9" i="28" s="1"/>
  <c r="K74" i="7"/>
  <c r="K65"/>
  <c r="M74"/>
  <c r="M65"/>
  <c r="J48"/>
  <c r="J62"/>
  <c r="J76" s="1"/>
  <c r="P9" i="28" s="1"/>
  <c r="L74" i="7"/>
  <c r="J38"/>
  <c r="E38"/>
  <c r="S38"/>
  <c r="O38"/>
  <c r="N38"/>
  <c r="Q38"/>
  <c r="F38"/>
  <c r="P38"/>
  <c r="I38"/>
  <c r="E60"/>
  <c r="E48"/>
  <c r="U137" i="6"/>
  <c r="G138"/>
  <c r="W25" i="7" s="1"/>
  <c r="K137" i="6"/>
  <c r="I137"/>
  <c r="L137"/>
  <c r="P138"/>
  <c r="W138"/>
  <c r="X139"/>
  <c r="X137"/>
  <c r="Q138"/>
  <c r="V137"/>
  <c r="F137"/>
  <c r="V24" i="7" s="1"/>
  <c r="V34" s="1"/>
  <c r="L138" i="6"/>
  <c r="W137"/>
  <c r="W139"/>
  <c r="Q137"/>
  <c r="M137"/>
  <c r="S138"/>
  <c r="L139"/>
  <c r="G33"/>
  <c r="G28"/>
  <c r="W33"/>
  <c r="W28"/>
  <c r="M33"/>
  <c r="M28"/>
  <c r="X33"/>
  <c r="X28"/>
  <c r="O33"/>
  <c r="O28"/>
  <c r="T33"/>
  <c r="T28"/>
  <c r="E36"/>
  <c r="AA26"/>
  <c r="S28"/>
  <c r="S33"/>
  <c r="Q33"/>
  <c r="Q28"/>
  <c r="I139"/>
  <c r="Q139"/>
  <c r="F138"/>
  <c r="V25" i="7" s="1"/>
  <c r="G139" i="6"/>
  <c r="W26" i="7" s="1"/>
  <c r="O139" i="6"/>
  <c r="M139"/>
  <c r="J138"/>
  <c r="T138"/>
  <c r="U139"/>
  <c r="R138"/>
  <c r="X138"/>
  <c r="J139"/>
  <c r="W35" i="7"/>
  <c r="W53"/>
  <c r="W62" s="1"/>
  <c r="W76" s="1"/>
  <c r="AC9" i="28" s="1"/>
  <c r="H33" i="6"/>
  <c r="H28"/>
  <c r="V52" i="7"/>
  <c r="V61" s="1"/>
  <c r="V75" s="1"/>
  <c r="AB8" i="28" s="1"/>
  <c r="R33" i="6"/>
  <c r="R28"/>
  <c r="J33"/>
  <c r="J28"/>
  <c r="U33"/>
  <c r="U28"/>
  <c r="P33"/>
  <c r="P28"/>
  <c r="E34"/>
  <c r="AA24"/>
  <c r="L28"/>
  <c r="L33"/>
  <c r="H139"/>
  <c r="X26" i="7" s="1"/>
  <c r="I138" i="6"/>
  <c r="O138"/>
  <c r="N137"/>
  <c r="M138"/>
  <c r="P137"/>
  <c r="P139"/>
  <c r="H137"/>
  <c r="X24" i="7" s="1"/>
  <c r="N138" i="6"/>
  <c r="F139"/>
  <c r="V26" i="7" s="1"/>
  <c r="AA18" i="6"/>
  <c r="O137"/>
  <c r="J137"/>
  <c r="R137"/>
  <c r="E28"/>
  <c r="AA25"/>
  <c r="E35"/>
  <c r="F33"/>
  <c r="F28"/>
  <c r="I33"/>
  <c r="I28"/>
  <c r="K33"/>
  <c r="K28"/>
  <c r="E33"/>
  <c r="AA23"/>
  <c r="N33"/>
  <c r="N28"/>
  <c r="V33"/>
  <c r="V28"/>
  <c r="R139"/>
  <c r="V138"/>
  <c r="T139"/>
  <c r="T137"/>
  <c r="G137"/>
  <c r="W24" i="7" s="1"/>
  <c r="V139" i="6"/>
  <c r="U138"/>
  <c r="K139"/>
  <c r="K138"/>
  <c r="N139"/>
  <c r="S137"/>
  <c r="H138"/>
  <c r="X25" i="7" s="1"/>
  <c r="S139" i="6"/>
  <c r="P107" i="7" l="1"/>
  <c r="P100"/>
  <c r="P137" s="1"/>
  <c r="P114"/>
  <c r="P151" s="1"/>
  <c r="P115"/>
  <c r="P105"/>
  <c r="V7" i="28"/>
  <c r="P81" i="7"/>
  <c r="P108"/>
  <c r="P145" s="1"/>
  <c r="P117"/>
  <c r="P116"/>
  <c r="P153" s="1"/>
  <c r="P102"/>
  <c r="P109"/>
  <c r="P146" s="1"/>
  <c r="P106"/>
  <c r="P143" s="1"/>
  <c r="P118"/>
  <c r="P155" s="1"/>
  <c r="P104"/>
  <c r="P141" s="1"/>
  <c r="P111"/>
  <c r="P112"/>
  <c r="P149" s="1"/>
  <c r="P110"/>
  <c r="P147" s="1"/>
  <c r="P101"/>
  <c r="P103"/>
  <c r="P113"/>
  <c r="P150" s="1"/>
  <c r="N107"/>
  <c r="N109"/>
  <c r="N114"/>
  <c r="N103"/>
  <c r="N108"/>
  <c r="N145" s="1"/>
  <c r="N116"/>
  <c r="N153" s="1"/>
  <c r="N113"/>
  <c r="N105"/>
  <c r="N106"/>
  <c r="N143" s="1"/>
  <c r="N101"/>
  <c r="N138" s="1"/>
  <c r="N102"/>
  <c r="N118"/>
  <c r="N111"/>
  <c r="N148" s="1"/>
  <c r="N81"/>
  <c r="N115"/>
  <c r="N152" s="1"/>
  <c r="N100"/>
  <c r="N137" s="1"/>
  <c r="N117"/>
  <c r="N154" s="1"/>
  <c r="N110"/>
  <c r="N147" s="1"/>
  <c r="N104"/>
  <c r="N141" s="1"/>
  <c r="T7" i="28"/>
  <c r="N112" i="7"/>
  <c r="N149" s="1"/>
  <c r="W7" i="28"/>
  <c r="Q103" i="7"/>
  <c r="Q107"/>
  <c r="Q113"/>
  <c r="Q150" s="1"/>
  <c r="Q117"/>
  <c r="Q100"/>
  <c r="Q137" s="1"/>
  <c r="Q114"/>
  <c r="Q105"/>
  <c r="Q112"/>
  <c r="Q149" s="1"/>
  <c r="Q102"/>
  <c r="Q111"/>
  <c r="Q109"/>
  <c r="Q106"/>
  <c r="Q110"/>
  <c r="Q81"/>
  <c r="Q104"/>
  <c r="Q141" s="1"/>
  <c r="Q115"/>
  <c r="Q152" s="1"/>
  <c r="Q118"/>
  <c r="Q108"/>
  <c r="Q116"/>
  <c r="Q153" s="1"/>
  <c r="Q101"/>
  <c r="K101"/>
  <c r="K138" s="1"/>
  <c r="K100"/>
  <c r="K137" s="1"/>
  <c r="K102"/>
  <c r="K139" s="1"/>
  <c r="K112"/>
  <c r="K109"/>
  <c r="K103"/>
  <c r="K110"/>
  <c r="K147" s="1"/>
  <c r="Q7" i="28"/>
  <c r="K81" i="7"/>
  <c r="K118"/>
  <c r="K111"/>
  <c r="K148" s="1"/>
  <c r="K104"/>
  <c r="K141" s="1"/>
  <c r="K115"/>
  <c r="K105"/>
  <c r="K107"/>
  <c r="K144" s="1"/>
  <c r="K108"/>
  <c r="K106"/>
  <c r="K143" s="1"/>
  <c r="K113"/>
  <c r="K116"/>
  <c r="K153" s="1"/>
  <c r="K117"/>
  <c r="K114"/>
  <c r="K151" s="1"/>
  <c r="H100"/>
  <c r="H137" s="1"/>
  <c r="H113"/>
  <c r="H108"/>
  <c r="H145" s="1"/>
  <c r="H104"/>
  <c r="H141" s="1"/>
  <c r="H103"/>
  <c r="H81"/>
  <c r="H110"/>
  <c r="H147" s="1"/>
  <c r="H115"/>
  <c r="H105"/>
  <c r="H142" s="1"/>
  <c r="H116"/>
  <c r="H153" s="1"/>
  <c r="H111"/>
  <c r="H148" s="1"/>
  <c r="H114"/>
  <c r="N7" i="28"/>
  <c r="H112" i="7"/>
  <c r="H149" s="1"/>
  <c r="H117"/>
  <c r="H107"/>
  <c r="H118"/>
  <c r="H106"/>
  <c r="H143" s="1"/>
  <c r="H101"/>
  <c r="H138" s="1"/>
  <c r="H109"/>
  <c r="H102"/>
  <c r="Y7" i="28"/>
  <c r="S105" i="7"/>
  <c r="S101"/>
  <c r="S113"/>
  <c r="S100"/>
  <c r="S137" s="1"/>
  <c r="S117"/>
  <c r="S81"/>
  <c r="S109"/>
  <c r="S104"/>
  <c r="S116"/>
  <c r="S153" s="1"/>
  <c r="S118"/>
  <c r="S102"/>
  <c r="S139" s="1"/>
  <c r="S112"/>
  <c r="S149" s="1"/>
  <c r="S114"/>
  <c r="S151" s="1"/>
  <c r="S115"/>
  <c r="S111"/>
  <c r="S103"/>
  <c r="S108"/>
  <c r="S145" s="1"/>
  <c r="S107"/>
  <c r="S144" s="1"/>
  <c r="S106"/>
  <c r="S110"/>
  <c r="S147" s="1"/>
  <c r="G74"/>
  <c r="G65"/>
  <c r="F108"/>
  <c r="F115"/>
  <c r="F152" s="1"/>
  <c r="F106"/>
  <c r="F143" s="1"/>
  <c r="F111"/>
  <c r="F105"/>
  <c r="L7" i="28"/>
  <c r="F81" i="7"/>
  <c r="F103"/>
  <c r="F100"/>
  <c r="F137" s="1"/>
  <c r="F116"/>
  <c r="F153" s="1"/>
  <c r="F114"/>
  <c r="F151" s="1"/>
  <c r="F109"/>
  <c r="F146" s="1"/>
  <c r="F112"/>
  <c r="F149" s="1"/>
  <c r="F107"/>
  <c r="F144" s="1"/>
  <c r="F102"/>
  <c r="F118"/>
  <c r="F117"/>
  <c r="F101"/>
  <c r="F138" s="1"/>
  <c r="F110"/>
  <c r="F147" s="1"/>
  <c r="F104"/>
  <c r="F141" s="1"/>
  <c r="F113"/>
  <c r="F150" s="1"/>
  <c r="O106"/>
  <c r="O117"/>
  <c r="O154" s="1"/>
  <c r="O118"/>
  <c r="O100"/>
  <c r="O137" s="1"/>
  <c r="O101"/>
  <c r="O138" s="1"/>
  <c r="O107"/>
  <c r="O115"/>
  <c r="O114"/>
  <c r="U7" i="28"/>
  <c r="O108" i="7"/>
  <c r="O145" s="1"/>
  <c r="O81"/>
  <c r="O112"/>
  <c r="O105"/>
  <c r="O142" s="1"/>
  <c r="O111"/>
  <c r="O148" s="1"/>
  <c r="O110"/>
  <c r="O116"/>
  <c r="O153" s="1"/>
  <c r="O103"/>
  <c r="O140" s="1"/>
  <c r="O104"/>
  <c r="O109"/>
  <c r="O102"/>
  <c r="O113"/>
  <c r="O150" s="1"/>
  <c r="O65"/>
  <c r="L65"/>
  <c r="P65"/>
  <c r="M106"/>
  <c r="M103"/>
  <c r="M140" s="1"/>
  <c r="M117"/>
  <c r="M111"/>
  <c r="M101"/>
  <c r="M138" s="1"/>
  <c r="S7" i="28"/>
  <c r="M102" i="7"/>
  <c r="M118"/>
  <c r="M155" s="1"/>
  <c r="M107"/>
  <c r="M144" s="1"/>
  <c r="M81"/>
  <c r="M115"/>
  <c r="M110"/>
  <c r="M104"/>
  <c r="M141" s="1"/>
  <c r="M100"/>
  <c r="M137" s="1"/>
  <c r="M114"/>
  <c r="M108"/>
  <c r="M109"/>
  <c r="M146" s="1"/>
  <c r="M113"/>
  <c r="M150" s="1"/>
  <c r="M116"/>
  <c r="M153" s="1"/>
  <c r="M112"/>
  <c r="M149" s="1"/>
  <c r="M105"/>
  <c r="M142" s="1"/>
  <c r="I65"/>
  <c r="I74"/>
  <c r="R111"/>
  <c r="R112"/>
  <c r="R149" s="1"/>
  <c r="R115"/>
  <c r="R152" s="1"/>
  <c r="R117"/>
  <c r="R81"/>
  <c r="R110"/>
  <c r="X7" i="28"/>
  <c r="R101" i="7"/>
  <c r="R100"/>
  <c r="R137" s="1"/>
  <c r="R113"/>
  <c r="R150" s="1"/>
  <c r="R102"/>
  <c r="R139" s="1"/>
  <c r="R108"/>
  <c r="R106"/>
  <c r="R116"/>
  <c r="R153" s="1"/>
  <c r="R105"/>
  <c r="R103"/>
  <c r="R118"/>
  <c r="R155" s="1"/>
  <c r="R109"/>
  <c r="R146" s="1"/>
  <c r="R104"/>
  <c r="R141" s="1"/>
  <c r="R114"/>
  <c r="R107"/>
  <c r="R144" s="1"/>
  <c r="J101"/>
  <c r="J138" s="1"/>
  <c r="J106"/>
  <c r="J107"/>
  <c r="J118"/>
  <c r="J104"/>
  <c r="J141" s="1"/>
  <c r="J115"/>
  <c r="J116"/>
  <c r="J109"/>
  <c r="J146" s="1"/>
  <c r="J105"/>
  <c r="J103"/>
  <c r="J140" s="1"/>
  <c r="J108"/>
  <c r="J145" s="1"/>
  <c r="J113"/>
  <c r="J114"/>
  <c r="J151" s="1"/>
  <c r="J112"/>
  <c r="J100"/>
  <c r="J137" s="1"/>
  <c r="J110"/>
  <c r="J147" s="1"/>
  <c r="J111"/>
  <c r="J148" s="1"/>
  <c r="P7" i="28"/>
  <c r="J81" i="7"/>
  <c r="J102"/>
  <c r="J117"/>
  <c r="J154" s="1"/>
  <c r="L110"/>
  <c r="L116"/>
  <c r="L107"/>
  <c r="L109"/>
  <c r="L146" s="1"/>
  <c r="L111"/>
  <c r="L148" s="1"/>
  <c r="L108"/>
  <c r="L115"/>
  <c r="L152" s="1"/>
  <c r="L105"/>
  <c r="L142" s="1"/>
  <c r="L118"/>
  <c r="L114"/>
  <c r="L102"/>
  <c r="L139" s="1"/>
  <c r="R7" i="28"/>
  <c r="L103" i="7"/>
  <c r="L140" s="1"/>
  <c r="L104"/>
  <c r="L112"/>
  <c r="L100"/>
  <c r="L137" s="1"/>
  <c r="L117"/>
  <c r="L154" s="1"/>
  <c r="L101"/>
  <c r="L81"/>
  <c r="L113"/>
  <c r="L150" s="1"/>
  <c r="L106"/>
  <c r="T105"/>
  <c r="T111"/>
  <c r="T112"/>
  <c r="T149" s="1"/>
  <c r="T116"/>
  <c r="T153" s="1"/>
  <c r="T103"/>
  <c r="T115"/>
  <c r="T152" s="1"/>
  <c r="T106"/>
  <c r="T143" s="1"/>
  <c r="T113"/>
  <c r="T114"/>
  <c r="T81"/>
  <c r="T110"/>
  <c r="Z7" i="28"/>
  <c r="T102" i="7"/>
  <c r="T118"/>
  <c r="T100"/>
  <c r="T137" s="1"/>
  <c r="T108"/>
  <c r="T145" s="1"/>
  <c r="T101"/>
  <c r="T117"/>
  <c r="T109"/>
  <c r="T146" s="1"/>
  <c r="T107"/>
  <c r="T104"/>
  <c r="T141" s="1"/>
  <c r="Z48"/>
  <c r="R65"/>
  <c r="J65"/>
  <c r="Q65"/>
  <c r="E74"/>
  <c r="E65"/>
  <c r="E46" i="6"/>
  <c r="AA35"/>
  <c r="E138"/>
  <c r="U44"/>
  <c r="U38"/>
  <c r="U136"/>
  <c r="U141" s="1"/>
  <c r="R38"/>
  <c r="R44"/>
  <c r="R136"/>
  <c r="R141" s="1"/>
  <c r="H38"/>
  <c r="H44"/>
  <c r="H136"/>
  <c r="X44"/>
  <c r="X38"/>
  <c r="X136"/>
  <c r="X141" s="1"/>
  <c r="P38"/>
  <c r="P44"/>
  <c r="P136"/>
  <c r="P141" s="1"/>
  <c r="J44"/>
  <c r="J38"/>
  <c r="J136"/>
  <c r="J141" s="1"/>
  <c r="Q44"/>
  <c r="Q38"/>
  <c r="Q136"/>
  <c r="Q141" s="1"/>
  <c r="AA36"/>
  <c r="E47"/>
  <c r="E139"/>
  <c r="O38"/>
  <c r="O44"/>
  <c r="O136"/>
  <c r="O141" s="1"/>
  <c r="M38"/>
  <c r="M44"/>
  <c r="M136"/>
  <c r="M141" s="1"/>
  <c r="G38"/>
  <c r="G44"/>
  <c r="G136"/>
  <c r="AA28"/>
  <c r="X35" i="7"/>
  <c r="Z35" s="1"/>
  <c r="X53"/>
  <c r="X62" s="1"/>
  <c r="X76" s="1"/>
  <c r="AD9" i="28" s="1"/>
  <c r="AA34" i="6"/>
  <c r="E45"/>
  <c r="E137"/>
  <c r="V35" i="7"/>
  <c r="V53"/>
  <c r="V62" s="1"/>
  <c r="V76" s="1"/>
  <c r="AB9" i="28" s="1"/>
  <c r="T38" i="6"/>
  <c r="T44"/>
  <c r="T136"/>
  <c r="T141" s="1"/>
  <c r="W38"/>
  <c r="W44"/>
  <c r="W136"/>
  <c r="W141" s="1"/>
  <c r="V44"/>
  <c r="V38"/>
  <c r="V136"/>
  <c r="V141" s="1"/>
  <c r="E44"/>
  <c r="AA33"/>
  <c r="E38"/>
  <c r="E136"/>
  <c r="I44"/>
  <c r="I38"/>
  <c r="I136"/>
  <c r="I141" s="1"/>
  <c r="X52" i="7"/>
  <c r="X61" s="1"/>
  <c r="X75" s="1"/>
  <c r="AD8" i="28" s="1"/>
  <c r="X34" i="7"/>
  <c r="Z34" s="1"/>
  <c r="L38" i="6"/>
  <c r="L44"/>
  <c r="L136"/>
  <c r="L141" s="1"/>
  <c r="X36" i="7"/>
  <c r="Z36" s="1"/>
  <c r="X54"/>
  <c r="X63" s="1"/>
  <c r="X77" s="1"/>
  <c r="AD10" i="28" s="1"/>
  <c r="W34" i="7"/>
  <c r="W52"/>
  <c r="W61" s="1"/>
  <c r="W75" s="1"/>
  <c r="AC8" i="28" s="1"/>
  <c r="N38" i="6"/>
  <c r="N44"/>
  <c r="N136"/>
  <c r="N141" s="1"/>
  <c r="K44"/>
  <c r="K38"/>
  <c r="K136"/>
  <c r="K141" s="1"/>
  <c r="F44"/>
  <c r="F38"/>
  <c r="F136"/>
  <c r="V54" i="7"/>
  <c r="V63" s="1"/>
  <c r="V77" s="1"/>
  <c r="AB10" i="28" s="1"/>
  <c r="V36" i="7"/>
  <c r="W54"/>
  <c r="W63" s="1"/>
  <c r="W77" s="1"/>
  <c r="AC10" i="28" s="1"/>
  <c r="W36" i="7"/>
  <c r="S44" i="6"/>
  <c r="S38"/>
  <c r="S136"/>
  <c r="S141" s="1"/>
  <c r="S141" i="7" l="1"/>
  <c r="S140"/>
  <c r="M7" i="28"/>
  <c r="G114" i="7"/>
  <c r="G113"/>
  <c r="G117"/>
  <c r="G154" s="1"/>
  <c r="G115"/>
  <c r="G104"/>
  <c r="G110"/>
  <c r="G147" s="1"/>
  <c r="G103"/>
  <c r="G140" s="1"/>
  <c r="G101"/>
  <c r="G111"/>
  <c r="G100"/>
  <c r="G137" s="1"/>
  <c r="G107"/>
  <c r="G144" s="1"/>
  <c r="G109"/>
  <c r="G116"/>
  <c r="G153" s="1"/>
  <c r="G108"/>
  <c r="G81"/>
  <c r="G112"/>
  <c r="G149" s="1"/>
  <c r="G106"/>
  <c r="G118"/>
  <c r="G105"/>
  <c r="G142" s="1"/>
  <c r="G102"/>
  <c r="G139" s="1"/>
  <c r="Q139"/>
  <c r="Q138"/>
  <c r="Q146"/>
  <c r="Q145"/>
  <c r="J142"/>
  <c r="J157" s="1"/>
  <c r="R147"/>
  <c r="O143"/>
  <c r="N144"/>
  <c r="L155"/>
  <c r="L147"/>
  <c r="J143"/>
  <c r="R142"/>
  <c r="O141"/>
  <c r="F139"/>
  <c r="S154"/>
  <c r="K145"/>
  <c r="Q143"/>
  <c r="Q154"/>
  <c r="N146"/>
  <c r="N157" s="1"/>
  <c r="T154"/>
  <c r="T155"/>
  <c r="T148"/>
  <c r="L149"/>
  <c r="L144"/>
  <c r="J139"/>
  <c r="J150"/>
  <c r="J155"/>
  <c r="R143"/>
  <c r="R148"/>
  <c r="M145"/>
  <c r="M147"/>
  <c r="M148"/>
  <c r="O139"/>
  <c r="O157" s="1"/>
  <c r="O149"/>
  <c r="O151"/>
  <c r="F154"/>
  <c r="F142"/>
  <c r="F145"/>
  <c r="S143"/>
  <c r="S148"/>
  <c r="S146"/>
  <c r="S150"/>
  <c r="H139"/>
  <c r="H157" s="1"/>
  <c r="H155"/>
  <c r="H140"/>
  <c r="K150"/>
  <c r="K142"/>
  <c r="K157" s="1"/>
  <c r="K155"/>
  <c r="K140"/>
  <c r="Q148"/>
  <c r="Q151"/>
  <c r="Q144"/>
  <c r="N155"/>
  <c r="N142"/>
  <c r="N140"/>
  <c r="P154"/>
  <c r="P142"/>
  <c r="P157" s="1"/>
  <c r="P144"/>
  <c r="I108"/>
  <c r="I101"/>
  <c r="I102"/>
  <c r="I139" s="1"/>
  <c r="I116"/>
  <c r="O7" i="28"/>
  <c r="I118" i="7"/>
  <c r="I155" s="1"/>
  <c r="I103"/>
  <c r="I140" s="1"/>
  <c r="I115"/>
  <c r="I81"/>
  <c r="I110"/>
  <c r="I104"/>
  <c r="I141" s="1"/>
  <c r="I117"/>
  <c r="I154" s="1"/>
  <c r="I112"/>
  <c r="I114"/>
  <c r="I151" s="1"/>
  <c r="I109"/>
  <c r="I146" s="1"/>
  <c r="I106"/>
  <c r="I143" s="1"/>
  <c r="I105"/>
  <c r="I100"/>
  <c r="I137" s="1"/>
  <c r="I107"/>
  <c r="I144" s="1"/>
  <c r="I113"/>
  <c r="I150" s="1"/>
  <c r="I111"/>
  <c r="T147"/>
  <c r="M143"/>
  <c r="H150"/>
  <c r="Q142"/>
  <c r="T144"/>
  <c r="T150"/>
  <c r="L143"/>
  <c r="J149"/>
  <c r="J152"/>
  <c r="O144"/>
  <c r="S142"/>
  <c r="H154"/>
  <c r="K154"/>
  <c r="K149"/>
  <c r="P138"/>
  <c r="P139"/>
  <c r="T138"/>
  <c r="T157" s="1"/>
  <c r="T139"/>
  <c r="T151"/>
  <c r="T140"/>
  <c r="T142"/>
  <c r="L138"/>
  <c r="L141"/>
  <c r="L151"/>
  <c r="L145"/>
  <c r="L157" s="1"/>
  <c r="L153"/>
  <c r="J153"/>
  <c r="J144"/>
  <c r="R151"/>
  <c r="R140"/>
  <c r="R145"/>
  <c r="R138"/>
  <c r="R157" s="1"/>
  <c r="R154"/>
  <c r="M151"/>
  <c r="M152"/>
  <c r="M139"/>
  <c r="M157" s="1"/>
  <c r="M154"/>
  <c r="O146"/>
  <c r="O147"/>
  <c r="O152"/>
  <c r="O155"/>
  <c r="F155"/>
  <c r="F140"/>
  <c r="F148"/>
  <c r="F157" s="1"/>
  <c r="S152"/>
  <c r="S155"/>
  <c r="S138"/>
  <c r="S157" s="1"/>
  <c r="H146"/>
  <c r="H144"/>
  <c r="H151"/>
  <c r="H152"/>
  <c r="K152"/>
  <c r="K146"/>
  <c r="Q155"/>
  <c r="Q147"/>
  <c r="Q157"/>
  <c r="Q140"/>
  <c r="N139"/>
  <c r="N150"/>
  <c r="N151"/>
  <c r="P140"/>
  <c r="P148"/>
  <c r="P152"/>
  <c r="E118"/>
  <c r="E113"/>
  <c r="E102"/>
  <c r="E104"/>
  <c r="E107"/>
  <c r="E144" s="1"/>
  <c r="E183" s="1"/>
  <c r="F183" s="1"/>
  <c r="G183" s="1"/>
  <c r="H183" s="1"/>
  <c r="I183" s="1"/>
  <c r="J183" s="1"/>
  <c r="K183" s="1"/>
  <c r="L183" s="1"/>
  <c r="M183" s="1"/>
  <c r="N183" s="1"/>
  <c r="O183" s="1"/>
  <c r="P183" s="1"/>
  <c r="Q183" s="1"/>
  <c r="R183" s="1"/>
  <c r="S183" s="1"/>
  <c r="T183" s="1"/>
  <c r="E105"/>
  <c r="E116"/>
  <c r="E81"/>
  <c r="E101"/>
  <c r="E112"/>
  <c r="E109"/>
  <c r="E114"/>
  <c r="E100"/>
  <c r="E137" s="1"/>
  <c r="K7" i="28"/>
  <c r="E108" i="7"/>
  <c r="E106"/>
  <c r="E117"/>
  <c r="E154" s="1"/>
  <c r="E193" s="1"/>
  <c r="F193" s="1"/>
  <c r="G193" s="1"/>
  <c r="H193" s="1"/>
  <c r="I193" s="1"/>
  <c r="J193" s="1"/>
  <c r="K193" s="1"/>
  <c r="L193" s="1"/>
  <c r="M193" s="1"/>
  <c r="N193" s="1"/>
  <c r="O193" s="1"/>
  <c r="P193" s="1"/>
  <c r="Q193" s="1"/>
  <c r="R193" s="1"/>
  <c r="S193" s="1"/>
  <c r="T193" s="1"/>
  <c r="E111"/>
  <c r="E148" s="1"/>
  <c r="E187" s="1"/>
  <c r="E110"/>
  <c r="E147" s="1"/>
  <c r="E186" s="1"/>
  <c r="F186" s="1"/>
  <c r="E115"/>
  <c r="E152" s="1"/>
  <c r="E191" s="1"/>
  <c r="F191" s="1"/>
  <c r="E103"/>
  <c r="E140" s="1"/>
  <c r="E179" s="1"/>
  <c r="F179" s="1"/>
  <c r="G179" s="1"/>
  <c r="H179" s="1"/>
  <c r="I179" s="1"/>
  <c r="J179" s="1"/>
  <c r="K179" s="1"/>
  <c r="L179" s="1"/>
  <c r="M179" s="1"/>
  <c r="N179" s="1"/>
  <c r="O179" s="1"/>
  <c r="P179" s="1"/>
  <c r="Q179" s="1"/>
  <c r="R179" s="1"/>
  <c r="S179" s="1"/>
  <c r="T179" s="1"/>
  <c r="U23"/>
  <c r="AA136" i="6"/>
  <c r="E141"/>
  <c r="W72"/>
  <c r="W78"/>
  <c r="W85"/>
  <c r="W80"/>
  <c r="AC3" i="28"/>
  <c r="W69" i="6"/>
  <c r="W82"/>
  <c r="W71"/>
  <c r="W83"/>
  <c r="W70"/>
  <c r="W107" s="1"/>
  <c r="W77"/>
  <c r="W76"/>
  <c r="W86"/>
  <c r="W68"/>
  <c r="W105" s="1"/>
  <c r="W84"/>
  <c r="W79"/>
  <c r="W75"/>
  <c r="W81"/>
  <c r="W74"/>
  <c r="W73"/>
  <c r="W49"/>
  <c r="O71"/>
  <c r="U3" i="28"/>
  <c r="O81" i="6"/>
  <c r="O83"/>
  <c r="O80"/>
  <c r="O84"/>
  <c r="O82"/>
  <c r="O119" s="1"/>
  <c r="O86"/>
  <c r="O85"/>
  <c r="O72"/>
  <c r="O76"/>
  <c r="O78"/>
  <c r="O49"/>
  <c r="O74"/>
  <c r="O70"/>
  <c r="O69"/>
  <c r="O68"/>
  <c r="O105" s="1"/>
  <c r="O73"/>
  <c r="O110" s="1"/>
  <c r="O79"/>
  <c r="O77"/>
  <c r="O75"/>
  <c r="X83"/>
  <c r="X71"/>
  <c r="X81"/>
  <c r="X74"/>
  <c r="X82"/>
  <c r="X70"/>
  <c r="AD3" i="28"/>
  <c r="X75" i="6"/>
  <c r="X112" s="1"/>
  <c r="X84"/>
  <c r="X121" s="1"/>
  <c r="X86"/>
  <c r="X76"/>
  <c r="X77"/>
  <c r="X79"/>
  <c r="X80"/>
  <c r="X72"/>
  <c r="X85"/>
  <c r="X73"/>
  <c r="X68"/>
  <c r="X105" s="1"/>
  <c r="X78"/>
  <c r="X69"/>
  <c r="X49"/>
  <c r="E80"/>
  <c r="Y46"/>
  <c r="AE5" i="28" s="1"/>
  <c r="K5"/>
  <c r="AA46" i="6"/>
  <c r="V23" i="7"/>
  <c r="F141" i="6"/>
  <c r="I77"/>
  <c r="I69"/>
  <c r="I80"/>
  <c r="O3" i="28"/>
  <c r="I83" i="6"/>
  <c r="I74"/>
  <c r="I73"/>
  <c r="I75"/>
  <c r="I79"/>
  <c r="I86"/>
  <c r="I84"/>
  <c r="I70"/>
  <c r="I76"/>
  <c r="I71"/>
  <c r="I85"/>
  <c r="I122" s="1"/>
  <c r="I82"/>
  <c r="I49"/>
  <c r="I72"/>
  <c r="I109" s="1"/>
  <c r="I81"/>
  <c r="I118" s="1"/>
  <c r="I78"/>
  <c r="I68"/>
  <c r="I105" s="1"/>
  <c r="Y47"/>
  <c r="AE6" i="28" s="1"/>
  <c r="AA47" i="6"/>
  <c r="K6" i="28"/>
  <c r="S68" i="6"/>
  <c r="S105" s="1"/>
  <c r="S69"/>
  <c r="S49"/>
  <c r="S78"/>
  <c r="S71"/>
  <c r="S79"/>
  <c r="S72"/>
  <c r="S84"/>
  <c r="S86"/>
  <c r="S80"/>
  <c r="S82"/>
  <c r="S77"/>
  <c r="Y3" i="28"/>
  <c r="S73" i="6"/>
  <c r="S85"/>
  <c r="S70"/>
  <c r="S83"/>
  <c r="S74"/>
  <c r="S111" s="1"/>
  <c r="S81"/>
  <c r="S76"/>
  <c r="S75"/>
  <c r="T3" i="28"/>
  <c r="N82" i="6"/>
  <c r="N76"/>
  <c r="N75"/>
  <c r="N81"/>
  <c r="N83"/>
  <c r="N120" s="1"/>
  <c r="N77"/>
  <c r="N114" s="1"/>
  <c r="N84"/>
  <c r="N70"/>
  <c r="N79"/>
  <c r="N72"/>
  <c r="N74"/>
  <c r="N86"/>
  <c r="N49"/>
  <c r="N85"/>
  <c r="N80"/>
  <c r="N73"/>
  <c r="N78"/>
  <c r="N68"/>
  <c r="N105" s="1"/>
  <c r="N71"/>
  <c r="N69"/>
  <c r="V68"/>
  <c r="V105" s="1"/>
  <c r="V78"/>
  <c r="V85"/>
  <c r="V73"/>
  <c r="V71"/>
  <c r="V72"/>
  <c r="V79"/>
  <c r="V74"/>
  <c r="V80"/>
  <c r="V83"/>
  <c r="V69"/>
  <c r="V81"/>
  <c r="V86"/>
  <c r="V49"/>
  <c r="V77"/>
  <c r="V84"/>
  <c r="V76"/>
  <c r="V82"/>
  <c r="V70"/>
  <c r="V107" s="1"/>
  <c r="AB3" i="28"/>
  <c r="V75" i="6"/>
  <c r="G73"/>
  <c r="G74"/>
  <c r="M3" i="28"/>
  <c r="G80" i="6"/>
  <c r="G78"/>
  <c r="G72"/>
  <c r="G83"/>
  <c r="G71"/>
  <c r="G79"/>
  <c r="G116" s="1"/>
  <c r="G70"/>
  <c r="G68"/>
  <c r="G105" s="1"/>
  <c r="G82"/>
  <c r="G76"/>
  <c r="G81"/>
  <c r="G86"/>
  <c r="G69"/>
  <c r="G75"/>
  <c r="G77"/>
  <c r="G49"/>
  <c r="G85"/>
  <c r="G84"/>
  <c r="U26" i="7"/>
  <c r="AA139" i="6"/>
  <c r="J49"/>
  <c r="J75"/>
  <c r="J78"/>
  <c r="J85"/>
  <c r="J72"/>
  <c r="J82"/>
  <c r="J73"/>
  <c r="J69"/>
  <c r="J81"/>
  <c r="J83"/>
  <c r="J120" s="1"/>
  <c r="J74"/>
  <c r="J111" s="1"/>
  <c r="J68"/>
  <c r="J105" s="1"/>
  <c r="J86"/>
  <c r="J70"/>
  <c r="J76"/>
  <c r="J77"/>
  <c r="J80"/>
  <c r="J71"/>
  <c r="J108" s="1"/>
  <c r="J84"/>
  <c r="J79"/>
  <c r="P3" i="28"/>
  <c r="H49" i="6"/>
  <c r="H75"/>
  <c r="H86"/>
  <c r="H83"/>
  <c r="H81"/>
  <c r="H68"/>
  <c r="H105" s="1"/>
  <c r="H72"/>
  <c r="H85"/>
  <c r="H80"/>
  <c r="H69"/>
  <c r="H106" s="1"/>
  <c r="H82"/>
  <c r="H84"/>
  <c r="H121" s="1"/>
  <c r="H73"/>
  <c r="H71"/>
  <c r="H77"/>
  <c r="N3" i="28"/>
  <c r="H70" i="6"/>
  <c r="H79"/>
  <c r="H76"/>
  <c r="H78"/>
  <c r="H74"/>
  <c r="H111" s="1"/>
  <c r="AA138"/>
  <c r="U25" i="7"/>
  <c r="K79" i="6"/>
  <c r="K81"/>
  <c r="K68"/>
  <c r="K105" s="1"/>
  <c r="K86"/>
  <c r="K75"/>
  <c r="K85"/>
  <c r="K76"/>
  <c r="K83"/>
  <c r="K77"/>
  <c r="K80"/>
  <c r="K72"/>
  <c r="K84"/>
  <c r="K70"/>
  <c r="K69"/>
  <c r="Q3" i="28"/>
  <c r="K82" i="6"/>
  <c r="K78"/>
  <c r="K115" s="1"/>
  <c r="K71"/>
  <c r="K73"/>
  <c r="K110" s="1"/>
  <c r="K74"/>
  <c r="K49"/>
  <c r="K4" i="28"/>
  <c r="Y45" i="6"/>
  <c r="AE4" i="28" s="1"/>
  <c r="AA45" i="6"/>
  <c r="P81"/>
  <c r="P85"/>
  <c r="P80"/>
  <c r="P86"/>
  <c r="P71"/>
  <c r="P70"/>
  <c r="V3" i="28"/>
  <c r="P68" i="6"/>
  <c r="P105" s="1"/>
  <c r="P83"/>
  <c r="P78"/>
  <c r="P77"/>
  <c r="P69"/>
  <c r="P106" s="1"/>
  <c r="P79"/>
  <c r="P72"/>
  <c r="P49"/>
  <c r="P75"/>
  <c r="P82"/>
  <c r="P119" s="1"/>
  <c r="P73"/>
  <c r="P110" s="1"/>
  <c r="P76"/>
  <c r="P84"/>
  <c r="P74"/>
  <c r="AA44"/>
  <c r="Y44"/>
  <c r="K3" i="28"/>
  <c r="E77" i="6"/>
  <c r="E79"/>
  <c r="E74"/>
  <c r="E49"/>
  <c r="E84"/>
  <c r="E76"/>
  <c r="E86"/>
  <c r="E85"/>
  <c r="E73"/>
  <c r="E82"/>
  <c r="E69"/>
  <c r="E72"/>
  <c r="E78"/>
  <c r="E115" s="1"/>
  <c r="E70"/>
  <c r="E68"/>
  <c r="E105" s="1"/>
  <c r="E75"/>
  <c r="E71"/>
  <c r="E83"/>
  <c r="E120" s="1"/>
  <c r="E81"/>
  <c r="T78"/>
  <c r="T70"/>
  <c r="T73"/>
  <c r="T71"/>
  <c r="T82"/>
  <c r="T81"/>
  <c r="T86"/>
  <c r="T68"/>
  <c r="T105" s="1"/>
  <c r="T74"/>
  <c r="T79"/>
  <c r="T83"/>
  <c r="T85"/>
  <c r="T76"/>
  <c r="Z3" i="28"/>
  <c r="T49" i="6"/>
  <c r="T69"/>
  <c r="T106" s="1"/>
  <c r="T72"/>
  <c r="T75"/>
  <c r="T80"/>
  <c r="T77"/>
  <c r="T84"/>
  <c r="U24" i="7"/>
  <c r="AA137" i="6"/>
  <c r="Q72"/>
  <c r="Q83"/>
  <c r="Q73"/>
  <c r="Q82"/>
  <c r="Q75"/>
  <c r="Q84"/>
  <c r="Q68"/>
  <c r="Q105" s="1"/>
  <c r="Q70"/>
  <c r="Q86"/>
  <c r="Q85"/>
  <c r="Q122" s="1"/>
  <c r="Q80"/>
  <c r="Q77"/>
  <c r="W3" i="28"/>
  <c r="Q79" i="6"/>
  <c r="Q81"/>
  <c r="Q118" s="1"/>
  <c r="Q69"/>
  <c r="Q71"/>
  <c r="Q78"/>
  <c r="Q76"/>
  <c r="Q74"/>
  <c r="Q49"/>
  <c r="F79"/>
  <c r="F84"/>
  <c r="F78"/>
  <c r="F73"/>
  <c r="L3" i="28"/>
  <c r="F69" i="6"/>
  <c r="F77"/>
  <c r="F85"/>
  <c r="F80"/>
  <c r="F117" s="1"/>
  <c r="F82"/>
  <c r="F72"/>
  <c r="F70"/>
  <c r="F49"/>
  <c r="F86"/>
  <c r="F75"/>
  <c r="F71"/>
  <c r="F108" s="1"/>
  <c r="F74"/>
  <c r="F68"/>
  <c r="F105" s="1"/>
  <c r="F83"/>
  <c r="F81"/>
  <c r="F76"/>
  <c r="L69"/>
  <c r="L71"/>
  <c r="L49"/>
  <c r="L74"/>
  <c r="L80"/>
  <c r="L84"/>
  <c r="L68"/>
  <c r="L105" s="1"/>
  <c r="L70"/>
  <c r="L77"/>
  <c r="L79"/>
  <c r="L85"/>
  <c r="L81"/>
  <c r="L72"/>
  <c r="L76"/>
  <c r="L82"/>
  <c r="L75"/>
  <c r="L112" s="1"/>
  <c r="L83"/>
  <c r="L78"/>
  <c r="R3" i="28"/>
  <c r="L73" i="6"/>
  <c r="L86"/>
  <c r="G141"/>
  <c r="W23" i="7"/>
  <c r="M49" i="6"/>
  <c r="M71"/>
  <c r="M70"/>
  <c r="M76"/>
  <c r="M75"/>
  <c r="S3" i="28"/>
  <c r="M85" i="6"/>
  <c r="M69"/>
  <c r="M78"/>
  <c r="M83"/>
  <c r="M84"/>
  <c r="M74"/>
  <c r="M72"/>
  <c r="M68"/>
  <c r="M105" s="1"/>
  <c r="M81"/>
  <c r="M86"/>
  <c r="M73"/>
  <c r="M110" s="1"/>
  <c r="M82"/>
  <c r="M77"/>
  <c r="M79"/>
  <c r="M80"/>
  <c r="X23" i="7"/>
  <c r="H141" i="6"/>
  <c r="R69"/>
  <c r="R76"/>
  <c r="R81"/>
  <c r="R79"/>
  <c r="R74"/>
  <c r="R73"/>
  <c r="R49"/>
  <c r="R82"/>
  <c r="R86"/>
  <c r="R80"/>
  <c r="R77"/>
  <c r="R70"/>
  <c r="R84"/>
  <c r="R75"/>
  <c r="X3" i="28"/>
  <c r="R68" i="6"/>
  <c r="R105" s="1"/>
  <c r="R83"/>
  <c r="R71"/>
  <c r="R85"/>
  <c r="R72"/>
  <c r="R78"/>
  <c r="U86"/>
  <c r="U82"/>
  <c r="U75"/>
  <c r="U69"/>
  <c r="U68"/>
  <c r="U105" s="1"/>
  <c r="U72"/>
  <c r="U49"/>
  <c r="U74"/>
  <c r="AA3" i="28"/>
  <c r="U84" i="6"/>
  <c r="U85"/>
  <c r="U79"/>
  <c r="U80"/>
  <c r="U81"/>
  <c r="U70"/>
  <c r="U73"/>
  <c r="U83"/>
  <c r="U77"/>
  <c r="U71"/>
  <c r="U108" s="1"/>
  <c r="U76"/>
  <c r="U78"/>
  <c r="AA38"/>
  <c r="G151" i="7" l="1"/>
  <c r="G150"/>
  <c r="I147"/>
  <c r="I138"/>
  <c r="I157" s="1"/>
  <c r="G155"/>
  <c r="G145"/>
  <c r="F187"/>
  <c r="G187" s="1"/>
  <c r="H187" s="1"/>
  <c r="E142"/>
  <c r="E181" s="1"/>
  <c r="F181" s="1"/>
  <c r="G181" s="1"/>
  <c r="H181" s="1"/>
  <c r="I152"/>
  <c r="I153"/>
  <c r="G146"/>
  <c r="G138"/>
  <c r="G157" s="1"/>
  <c r="G152"/>
  <c r="G191" s="1"/>
  <c r="H191" s="1"/>
  <c r="I191" s="1"/>
  <c r="J191" s="1"/>
  <c r="K191" s="1"/>
  <c r="L191" s="1"/>
  <c r="M191" s="1"/>
  <c r="N191" s="1"/>
  <c r="O191" s="1"/>
  <c r="P191" s="1"/>
  <c r="Q191" s="1"/>
  <c r="R191" s="1"/>
  <c r="S191" s="1"/>
  <c r="T191" s="1"/>
  <c r="U120" i="6"/>
  <c r="P121"/>
  <c r="V118"/>
  <c r="S110"/>
  <c r="W111"/>
  <c r="W114"/>
  <c r="G186" i="7"/>
  <c r="H186" s="1"/>
  <c r="I186" s="1"/>
  <c r="J186" s="1"/>
  <c r="K186" s="1"/>
  <c r="L186" s="1"/>
  <c r="M186" s="1"/>
  <c r="N186" s="1"/>
  <c r="O186" s="1"/>
  <c r="P186" s="1"/>
  <c r="Q186" s="1"/>
  <c r="R186" s="1"/>
  <c r="S186" s="1"/>
  <c r="T186" s="1"/>
  <c r="I148"/>
  <c r="I142"/>
  <c r="I149"/>
  <c r="I145"/>
  <c r="G143"/>
  <c r="G148"/>
  <c r="G141"/>
  <c r="U113" i="6"/>
  <c r="H108"/>
  <c r="J113"/>
  <c r="V116"/>
  <c r="I113"/>
  <c r="I120"/>
  <c r="X114"/>
  <c r="E149" i="7"/>
  <c r="E188" s="1"/>
  <c r="F188" s="1"/>
  <c r="G188" s="1"/>
  <c r="H188" s="1"/>
  <c r="I188" s="1"/>
  <c r="J188" s="1"/>
  <c r="K188" s="1"/>
  <c r="L188" s="1"/>
  <c r="M188" s="1"/>
  <c r="N188" s="1"/>
  <c r="O188" s="1"/>
  <c r="P188" s="1"/>
  <c r="Q188" s="1"/>
  <c r="R188" s="1"/>
  <c r="S188" s="1"/>
  <c r="T188" s="1"/>
  <c r="E150"/>
  <c r="E189" s="1"/>
  <c r="F189" s="1"/>
  <c r="U115" i="6"/>
  <c r="U123"/>
  <c r="R108"/>
  <c r="R117"/>
  <c r="R110"/>
  <c r="M109"/>
  <c r="M115"/>
  <c r="L110"/>
  <c r="L118"/>
  <c r="L107"/>
  <c r="F113"/>
  <c r="F116"/>
  <c r="Q115"/>
  <c r="Q120"/>
  <c r="T121"/>
  <c r="T113"/>
  <c r="T111"/>
  <c r="T119"/>
  <c r="E109"/>
  <c r="E122"/>
  <c r="P112"/>
  <c r="P123"/>
  <c r="K119"/>
  <c r="K123"/>
  <c r="H119"/>
  <c r="H123"/>
  <c r="G123"/>
  <c r="G120"/>
  <c r="V121"/>
  <c r="V110"/>
  <c r="N106"/>
  <c r="N110"/>
  <c r="N123"/>
  <c r="S116"/>
  <c r="I108"/>
  <c r="I123"/>
  <c r="I111"/>
  <c r="X110"/>
  <c r="X116"/>
  <c r="X119"/>
  <c r="O121"/>
  <c r="W121"/>
  <c r="E145" i="7"/>
  <c r="E184" s="1"/>
  <c r="F184" s="1"/>
  <c r="E146"/>
  <c r="E185" s="1"/>
  <c r="F185" s="1"/>
  <c r="G185" s="1"/>
  <c r="H185" s="1"/>
  <c r="I185" s="1"/>
  <c r="J185" s="1"/>
  <c r="K185" s="1"/>
  <c r="L185" s="1"/>
  <c r="M185" s="1"/>
  <c r="N185" s="1"/>
  <c r="O185" s="1"/>
  <c r="P185" s="1"/>
  <c r="Q185" s="1"/>
  <c r="R185" s="1"/>
  <c r="S185" s="1"/>
  <c r="T185" s="1"/>
  <c r="E153"/>
  <c r="E192" s="1"/>
  <c r="F192" s="1"/>
  <c r="G192" s="1"/>
  <c r="H192" s="1"/>
  <c r="I192" s="1"/>
  <c r="J192" s="1"/>
  <c r="K192" s="1"/>
  <c r="L192" s="1"/>
  <c r="M192" s="1"/>
  <c r="N192" s="1"/>
  <c r="O192" s="1"/>
  <c r="P192" s="1"/>
  <c r="Q192" s="1"/>
  <c r="R192" s="1"/>
  <c r="S192" s="1"/>
  <c r="T192" s="1"/>
  <c r="E139"/>
  <c r="E178" s="1"/>
  <c r="F178" s="1"/>
  <c r="G178" s="1"/>
  <c r="H178" s="1"/>
  <c r="I178" s="1"/>
  <c r="J178" s="1"/>
  <c r="K178" s="1"/>
  <c r="L178" s="1"/>
  <c r="M178" s="1"/>
  <c r="N178" s="1"/>
  <c r="O178" s="1"/>
  <c r="P178" s="1"/>
  <c r="Q178" s="1"/>
  <c r="R178" s="1"/>
  <c r="S178" s="1"/>
  <c r="T178" s="1"/>
  <c r="E176"/>
  <c r="E138"/>
  <c r="E177" s="1"/>
  <c r="F177" s="1"/>
  <c r="G177" s="1"/>
  <c r="H177" s="1"/>
  <c r="I177" s="1"/>
  <c r="J177" s="1"/>
  <c r="K177" s="1"/>
  <c r="L177" s="1"/>
  <c r="M177" s="1"/>
  <c r="N177" s="1"/>
  <c r="O177" s="1"/>
  <c r="P177" s="1"/>
  <c r="Q177" s="1"/>
  <c r="R177" s="1"/>
  <c r="S177" s="1"/>
  <c r="T177" s="1"/>
  <c r="E155"/>
  <c r="E194" s="1"/>
  <c r="F194" s="1"/>
  <c r="G194" s="1"/>
  <c r="H194" s="1"/>
  <c r="I194" s="1"/>
  <c r="J194" s="1"/>
  <c r="K194" s="1"/>
  <c r="L194" s="1"/>
  <c r="M194" s="1"/>
  <c r="N194" s="1"/>
  <c r="O194" s="1"/>
  <c r="P194" s="1"/>
  <c r="Q194" s="1"/>
  <c r="R194" s="1"/>
  <c r="S194" s="1"/>
  <c r="T194" s="1"/>
  <c r="Q108" i="6"/>
  <c r="J121"/>
  <c r="G114"/>
  <c r="G111"/>
  <c r="I116"/>
  <c r="M119"/>
  <c r="M108"/>
  <c r="L109"/>
  <c r="L114"/>
  <c r="L117"/>
  <c r="E108"/>
  <c r="E114"/>
  <c r="P111"/>
  <c r="P116"/>
  <c r="P108"/>
  <c r="K107"/>
  <c r="G122"/>
  <c r="G117"/>
  <c r="N115"/>
  <c r="S122"/>
  <c r="O116"/>
  <c r="O107"/>
  <c r="W110"/>
  <c r="E143" i="7"/>
  <c r="E182" s="1"/>
  <c r="F182" s="1"/>
  <c r="E151"/>
  <c r="E190" s="1"/>
  <c r="F190" s="1"/>
  <c r="G190" s="1"/>
  <c r="H190" s="1"/>
  <c r="I190" s="1"/>
  <c r="J190" s="1"/>
  <c r="K190" s="1"/>
  <c r="L190" s="1"/>
  <c r="M190" s="1"/>
  <c r="N190" s="1"/>
  <c r="O190" s="1"/>
  <c r="P190" s="1"/>
  <c r="Q190" s="1"/>
  <c r="R190" s="1"/>
  <c r="S190" s="1"/>
  <c r="T190" s="1"/>
  <c r="E141"/>
  <c r="E180" s="1"/>
  <c r="F180" s="1"/>
  <c r="Q121" i="6"/>
  <c r="K121"/>
  <c r="V111"/>
  <c r="S117"/>
  <c r="R120"/>
  <c r="R106"/>
  <c r="M123"/>
  <c r="L122"/>
  <c r="F110"/>
  <c r="Q112"/>
  <c r="U110"/>
  <c r="U116"/>
  <c r="U106"/>
  <c r="R115"/>
  <c r="R123"/>
  <c r="R111"/>
  <c r="M116"/>
  <c r="M111"/>
  <c r="M106"/>
  <c r="M113"/>
  <c r="L119"/>
  <c r="F118"/>
  <c r="F107"/>
  <c r="F122"/>
  <c r="Q123"/>
  <c r="T114"/>
  <c r="T122"/>
  <c r="T108"/>
  <c r="E118"/>
  <c r="E123"/>
  <c r="E111"/>
  <c r="P113"/>
  <c r="P117"/>
  <c r="K109"/>
  <c r="K113"/>
  <c r="H116"/>
  <c r="H112"/>
  <c r="J110"/>
  <c r="J115"/>
  <c r="G118"/>
  <c r="G107"/>
  <c r="G109"/>
  <c r="V114"/>
  <c r="V106"/>
  <c r="V122"/>
  <c r="N108"/>
  <c r="N117"/>
  <c r="N111"/>
  <c r="N121"/>
  <c r="S112"/>
  <c r="S120"/>
  <c r="S123"/>
  <c r="S108"/>
  <c r="X106"/>
  <c r="X122"/>
  <c r="X111"/>
  <c r="O112"/>
  <c r="O122"/>
  <c r="O117"/>
  <c r="O108"/>
  <c r="W118"/>
  <c r="W115"/>
  <c r="U122"/>
  <c r="L115"/>
  <c r="F120"/>
  <c r="Q111"/>
  <c r="Q106"/>
  <c r="P109"/>
  <c r="K108"/>
  <c r="K117"/>
  <c r="X109"/>
  <c r="O114"/>
  <c r="W51" i="7"/>
  <c r="W33"/>
  <c r="W38" s="1"/>
  <c r="W28"/>
  <c r="U28"/>
  <c r="U53"/>
  <c r="U62" s="1"/>
  <c r="U76" s="1"/>
  <c r="Z53"/>
  <c r="Y76" s="1"/>
  <c r="AE9" i="28" s="1"/>
  <c r="U35" i="7"/>
  <c r="X33"/>
  <c r="X28"/>
  <c r="X51"/>
  <c r="U34"/>
  <c r="U52"/>
  <c r="U61" s="1"/>
  <c r="U75" s="1"/>
  <c r="Z52"/>
  <c r="Y75" s="1"/>
  <c r="AE8" i="28" s="1"/>
  <c r="V33" i="7"/>
  <c r="V38" s="1"/>
  <c r="V51"/>
  <c r="V28"/>
  <c r="U111" i="6"/>
  <c r="R121"/>
  <c r="R113"/>
  <c r="L111"/>
  <c r="F111"/>
  <c r="Q116"/>
  <c r="E112"/>
  <c r="AA49"/>
  <c r="K111"/>
  <c r="H114"/>
  <c r="H109"/>
  <c r="J116"/>
  <c r="J106"/>
  <c r="N107"/>
  <c r="S106"/>
  <c r="X120"/>
  <c r="O111"/>
  <c r="O109"/>
  <c r="W119"/>
  <c r="W122"/>
  <c r="U114"/>
  <c r="U118"/>
  <c r="U121"/>
  <c r="U109"/>
  <c r="U119"/>
  <c r="R122"/>
  <c r="R114"/>
  <c r="R118"/>
  <c r="M120"/>
  <c r="L123"/>
  <c r="L120"/>
  <c r="L106"/>
  <c r="F123"/>
  <c r="F119"/>
  <c r="F106"/>
  <c r="F121"/>
  <c r="Q113"/>
  <c r="Q117"/>
  <c r="Q110"/>
  <c r="T112"/>
  <c r="T116"/>
  <c r="T118"/>
  <c r="T107"/>
  <c r="E110"/>
  <c r="E121"/>
  <c r="P120"/>
  <c r="P118"/>
  <c r="K114"/>
  <c r="K112"/>
  <c r="K116"/>
  <c r="H115"/>
  <c r="H122"/>
  <c r="H120"/>
  <c r="J117"/>
  <c r="J123"/>
  <c r="J118"/>
  <c r="J109"/>
  <c r="G106"/>
  <c r="G119"/>
  <c r="G108"/>
  <c r="V112"/>
  <c r="V113"/>
  <c r="V123"/>
  <c r="V117"/>
  <c r="V108"/>
  <c r="N116"/>
  <c r="N119"/>
  <c r="S118"/>
  <c r="S119"/>
  <c r="S109"/>
  <c r="I121"/>
  <c r="I110"/>
  <c r="I117"/>
  <c r="X117"/>
  <c r="X123"/>
  <c r="X107"/>
  <c r="X108"/>
  <c r="O113"/>
  <c r="O118"/>
  <c r="W116"/>
  <c r="W113"/>
  <c r="W108"/>
  <c r="W117"/>
  <c r="AA141"/>
  <c r="Y84"/>
  <c r="Y69"/>
  <c r="Y80"/>
  <c r="AE3" i="28"/>
  <c r="Y76" i="6"/>
  <c r="Y70"/>
  <c r="Y107" s="1"/>
  <c r="Y81"/>
  <c r="Y118" s="1"/>
  <c r="Y73"/>
  <c r="Y77"/>
  <c r="Y71"/>
  <c r="Y108" s="1"/>
  <c r="Y85"/>
  <c r="Y68"/>
  <c r="Y105" s="1"/>
  <c r="Y86"/>
  <c r="Y74"/>
  <c r="Y75"/>
  <c r="Y79"/>
  <c r="Y49"/>
  <c r="C10" s="1"/>
  <c r="Y83"/>
  <c r="Y82"/>
  <c r="Y119" s="1"/>
  <c r="Y78"/>
  <c r="Y72"/>
  <c r="Z54" i="7"/>
  <c r="Y77" s="1"/>
  <c r="AE10" i="28" s="1"/>
  <c r="U54" i="7"/>
  <c r="U63" s="1"/>
  <c r="U77" s="1"/>
  <c r="U36"/>
  <c r="Z51"/>
  <c r="Y74" s="1"/>
  <c r="U33"/>
  <c r="U51"/>
  <c r="E117" i="6"/>
  <c r="E116"/>
  <c r="Q109"/>
  <c r="E106"/>
  <c r="P114"/>
  <c r="N112"/>
  <c r="I114"/>
  <c r="W106"/>
  <c r="U117"/>
  <c r="R112"/>
  <c r="M117"/>
  <c r="M112"/>
  <c r="T109"/>
  <c r="T115"/>
  <c r="K120"/>
  <c r="H113"/>
  <c r="J114"/>
  <c r="J122"/>
  <c r="N118"/>
  <c r="I106"/>
  <c r="B49"/>
  <c r="U107"/>
  <c r="U112"/>
  <c r="R109"/>
  <c r="R107"/>
  <c r="R119"/>
  <c r="R116"/>
  <c r="M114"/>
  <c r="M118"/>
  <c r="M121"/>
  <c r="M122"/>
  <c r="M107"/>
  <c r="L113"/>
  <c r="L116"/>
  <c r="L121"/>
  <c r="L108"/>
  <c r="F112"/>
  <c r="F109"/>
  <c r="F114"/>
  <c r="F115"/>
  <c r="Q114"/>
  <c r="Q107"/>
  <c r="Q119"/>
  <c r="T117"/>
  <c r="T120"/>
  <c r="T123"/>
  <c r="T110"/>
  <c r="E107"/>
  <c r="E119"/>
  <c r="E113"/>
  <c r="P115"/>
  <c r="P107"/>
  <c r="P122"/>
  <c r="K106"/>
  <c r="K122"/>
  <c r="K118"/>
  <c r="H107"/>
  <c r="H110"/>
  <c r="H117"/>
  <c r="H118"/>
  <c r="J107"/>
  <c r="J119"/>
  <c r="J112"/>
  <c r="G121"/>
  <c r="G112"/>
  <c r="G113"/>
  <c r="G115"/>
  <c r="G110"/>
  <c r="V119"/>
  <c r="V120"/>
  <c r="V109"/>
  <c r="V115"/>
  <c r="N122"/>
  <c r="N109"/>
  <c r="N113"/>
  <c r="S113"/>
  <c r="S107"/>
  <c r="S114"/>
  <c r="S121"/>
  <c r="S115"/>
  <c r="I115"/>
  <c r="I119"/>
  <c r="I107"/>
  <c r="I112"/>
  <c r="X115"/>
  <c r="X113"/>
  <c r="X118"/>
  <c r="O106"/>
  <c r="O115"/>
  <c r="O123"/>
  <c r="O120"/>
  <c r="W112"/>
  <c r="W123"/>
  <c r="W120"/>
  <c r="W109"/>
  <c r="G180" i="7" l="1"/>
  <c r="H180" s="1"/>
  <c r="I180" s="1"/>
  <c r="J180" s="1"/>
  <c r="K180" s="1"/>
  <c r="L180" s="1"/>
  <c r="M180" s="1"/>
  <c r="N180" s="1"/>
  <c r="O180" s="1"/>
  <c r="P180" s="1"/>
  <c r="Q180" s="1"/>
  <c r="R180" s="1"/>
  <c r="S180" s="1"/>
  <c r="T180" s="1"/>
  <c r="G184"/>
  <c r="H184" s="1"/>
  <c r="I184" s="1"/>
  <c r="J184" s="1"/>
  <c r="K184" s="1"/>
  <c r="L184" s="1"/>
  <c r="M184" s="1"/>
  <c r="N184" s="1"/>
  <c r="O184" s="1"/>
  <c r="P184" s="1"/>
  <c r="Q184" s="1"/>
  <c r="R184" s="1"/>
  <c r="S184" s="1"/>
  <c r="T184" s="1"/>
  <c r="G189"/>
  <c r="H189" s="1"/>
  <c r="I189" s="1"/>
  <c r="J189" s="1"/>
  <c r="K189" s="1"/>
  <c r="L189" s="1"/>
  <c r="M189" s="1"/>
  <c r="N189" s="1"/>
  <c r="O189" s="1"/>
  <c r="P189" s="1"/>
  <c r="Q189" s="1"/>
  <c r="R189" s="1"/>
  <c r="S189" s="1"/>
  <c r="T189" s="1"/>
  <c r="I187"/>
  <c r="J187" s="1"/>
  <c r="K187" s="1"/>
  <c r="L187" s="1"/>
  <c r="M187" s="1"/>
  <c r="N187" s="1"/>
  <c r="O187" s="1"/>
  <c r="P187" s="1"/>
  <c r="Q187" s="1"/>
  <c r="R187" s="1"/>
  <c r="S187" s="1"/>
  <c r="T187" s="1"/>
  <c r="G182"/>
  <c r="H182" s="1"/>
  <c r="I182" s="1"/>
  <c r="J182" s="1"/>
  <c r="K182" s="1"/>
  <c r="L182" s="1"/>
  <c r="M182" s="1"/>
  <c r="N182" s="1"/>
  <c r="O182" s="1"/>
  <c r="P182" s="1"/>
  <c r="Q182" s="1"/>
  <c r="R182" s="1"/>
  <c r="S182" s="1"/>
  <c r="T182" s="1"/>
  <c r="I181"/>
  <c r="J181" s="1"/>
  <c r="K181" s="1"/>
  <c r="L181" s="1"/>
  <c r="M181" s="1"/>
  <c r="N181" s="1"/>
  <c r="O181" s="1"/>
  <c r="P181" s="1"/>
  <c r="Q181" s="1"/>
  <c r="R181" s="1"/>
  <c r="S181" s="1"/>
  <c r="T181" s="1"/>
  <c r="E196"/>
  <c r="F176"/>
  <c r="E157"/>
  <c r="E158" s="1"/>
  <c r="F158" s="1"/>
  <c r="G158" s="1"/>
  <c r="H158" s="1"/>
  <c r="I158" s="1"/>
  <c r="J158" s="1"/>
  <c r="K158" s="1"/>
  <c r="L158" s="1"/>
  <c r="M158" s="1"/>
  <c r="N158" s="1"/>
  <c r="O158" s="1"/>
  <c r="P158" s="1"/>
  <c r="Q158" s="1"/>
  <c r="R158" s="1"/>
  <c r="S158" s="1"/>
  <c r="T158" s="1"/>
  <c r="Y109" i="6"/>
  <c r="Y121"/>
  <c r="Y115"/>
  <c r="Y110"/>
  <c r="X125"/>
  <c r="U125"/>
  <c r="N125"/>
  <c r="L125"/>
  <c r="S125"/>
  <c r="K125"/>
  <c r="Y114"/>
  <c r="V125"/>
  <c r="J125"/>
  <c r="H125"/>
  <c r="Q125"/>
  <c r="G125"/>
  <c r="O125"/>
  <c r="P125"/>
  <c r="E125"/>
  <c r="E126" s="1"/>
  <c r="M125"/>
  <c r="R125"/>
  <c r="I125"/>
  <c r="W125"/>
  <c r="Y122"/>
  <c r="T125"/>
  <c r="F125"/>
  <c r="U60" i="7"/>
  <c r="U56"/>
  <c r="AA77"/>
  <c r="AA10" i="28"/>
  <c r="Y113" i="6"/>
  <c r="Y112"/>
  <c r="AA76" i="7"/>
  <c r="AA9" i="28"/>
  <c r="W60" i="7"/>
  <c r="W56"/>
  <c r="Y117" i="6"/>
  <c r="Y116"/>
  <c r="X56" i="7"/>
  <c r="X60"/>
  <c r="AE7" i="28"/>
  <c r="Y81" i="7"/>
  <c r="Y101"/>
  <c r="Y110"/>
  <c r="Y115"/>
  <c r="Y118"/>
  <c r="Y113"/>
  <c r="Y109"/>
  <c r="Y103"/>
  <c r="Y116"/>
  <c r="Y107"/>
  <c r="Y117"/>
  <c r="Y102"/>
  <c r="Y112"/>
  <c r="Y114"/>
  <c r="Y100"/>
  <c r="Y137" s="1"/>
  <c r="Y106"/>
  <c r="Y105"/>
  <c r="Y108"/>
  <c r="Y145" s="1"/>
  <c r="Y184" s="1"/>
  <c r="Y104"/>
  <c r="Y111"/>
  <c r="V60"/>
  <c r="V56"/>
  <c r="AA75"/>
  <c r="AA8" i="28"/>
  <c r="Z33" i="7"/>
  <c r="Z38" s="1"/>
  <c r="X38"/>
  <c r="Y123" i="6"/>
  <c r="U38" i="7"/>
  <c r="Y120" i="6"/>
  <c r="Y111"/>
  <c r="Y106"/>
  <c r="G176" i="7" l="1"/>
  <c r="F196"/>
  <c r="Y153"/>
  <c r="Y192" s="1"/>
  <c r="F126" i="6"/>
  <c r="G126" s="1"/>
  <c r="H126" s="1"/>
  <c r="I126" s="1"/>
  <c r="J126" s="1"/>
  <c r="K126" s="1"/>
  <c r="L126" s="1"/>
  <c r="M126" s="1"/>
  <c r="N126" s="1"/>
  <c r="O126" s="1"/>
  <c r="P126" s="1"/>
  <c r="Q126" s="1"/>
  <c r="R126" s="1"/>
  <c r="S126" s="1"/>
  <c r="T126" s="1"/>
  <c r="U126" s="1"/>
  <c r="V126" s="1"/>
  <c r="W126" s="1"/>
  <c r="X126" s="1"/>
  <c r="Y141" i="7"/>
  <c r="Y180" s="1"/>
  <c r="Y151"/>
  <c r="Y190" s="1"/>
  <c r="Y125" i="6"/>
  <c r="Y148" i="7"/>
  <c r="Y187" s="1"/>
  <c r="Y139"/>
  <c r="Y178" s="1"/>
  <c r="Y142"/>
  <c r="Y181" s="1"/>
  <c r="Y149"/>
  <c r="Y188" s="1"/>
  <c r="Y155"/>
  <c r="Y194" s="1"/>
  <c r="V74"/>
  <c r="V65"/>
  <c r="W65"/>
  <c r="W74"/>
  <c r="U74"/>
  <c r="U65"/>
  <c r="Y144"/>
  <c r="Y183" s="1"/>
  <c r="Y150"/>
  <c r="Y189" s="1"/>
  <c r="Y138"/>
  <c r="Y177" s="1"/>
  <c r="Y176"/>
  <c r="X74"/>
  <c r="X65"/>
  <c r="Y154"/>
  <c r="Y193" s="1"/>
  <c r="Y146"/>
  <c r="Y185" s="1"/>
  <c r="Y147"/>
  <c r="Y186" s="1"/>
  <c r="Y143"/>
  <c r="Y182" s="1"/>
  <c r="Y140"/>
  <c r="Y179" s="1"/>
  <c r="Y152"/>
  <c r="Y191" s="1"/>
  <c r="G196" l="1"/>
  <c r="H176"/>
  <c r="U116"/>
  <c r="U111"/>
  <c r="U100"/>
  <c r="U137" s="1"/>
  <c r="U114"/>
  <c r="U109"/>
  <c r="U81"/>
  <c r="U107"/>
  <c r="U101"/>
  <c r="U118"/>
  <c r="U104"/>
  <c r="U108"/>
  <c r="U145" s="1"/>
  <c r="U184" s="1"/>
  <c r="U117"/>
  <c r="U110"/>
  <c r="U147" s="1"/>
  <c r="U186" s="1"/>
  <c r="U115"/>
  <c r="U102"/>
  <c r="U139" s="1"/>
  <c r="U178" s="1"/>
  <c r="AA74"/>
  <c r="U113"/>
  <c r="U150" s="1"/>
  <c r="U189" s="1"/>
  <c r="U112"/>
  <c r="U149" s="1"/>
  <c r="U188" s="1"/>
  <c r="U103"/>
  <c r="U140" s="1"/>
  <c r="U179" s="1"/>
  <c r="AA7" i="28"/>
  <c r="U105" i="7"/>
  <c r="U142" s="1"/>
  <c r="U181" s="1"/>
  <c r="U106"/>
  <c r="V105"/>
  <c r="AB7" i="28"/>
  <c r="V117" i="7"/>
  <c r="V113"/>
  <c r="V104"/>
  <c r="V109"/>
  <c r="V100"/>
  <c r="V137" s="1"/>
  <c r="V115"/>
  <c r="V116"/>
  <c r="V114"/>
  <c r="V112"/>
  <c r="V106"/>
  <c r="V101"/>
  <c r="V118"/>
  <c r="V110"/>
  <c r="V108"/>
  <c r="V111"/>
  <c r="V103"/>
  <c r="V102"/>
  <c r="V107"/>
  <c r="V144" s="1"/>
  <c r="V81"/>
  <c r="Y196"/>
  <c r="Y157"/>
  <c r="X106"/>
  <c r="X114"/>
  <c r="X112"/>
  <c r="X118"/>
  <c r="X81"/>
  <c r="X100"/>
  <c r="X137" s="1"/>
  <c r="X111"/>
  <c r="X103"/>
  <c r="X113"/>
  <c r="X104"/>
  <c r="X109"/>
  <c r="X115"/>
  <c r="X110"/>
  <c r="AD7" i="28"/>
  <c r="X117" i="7"/>
  <c r="X116"/>
  <c r="X153" s="1"/>
  <c r="X102"/>
  <c r="X101"/>
  <c r="X138" s="1"/>
  <c r="X105"/>
  <c r="X107"/>
  <c r="X144" s="1"/>
  <c r="X108"/>
  <c r="W109"/>
  <c r="W112"/>
  <c r="W113"/>
  <c r="W105"/>
  <c r="W116"/>
  <c r="W102"/>
  <c r="W108"/>
  <c r="W104"/>
  <c r="W115"/>
  <c r="W107"/>
  <c r="AC7" i="28"/>
  <c r="W117" i="7"/>
  <c r="W106"/>
  <c r="W118"/>
  <c r="W81"/>
  <c r="W111"/>
  <c r="W103"/>
  <c r="W140" s="1"/>
  <c r="W110"/>
  <c r="W101"/>
  <c r="W100"/>
  <c r="W137" s="1"/>
  <c r="W114"/>
  <c r="W138" l="1"/>
  <c r="W145"/>
  <c r="W150"/>
  <c r="X152"/>
  <c r="X140"/>
  <c r="X155"/>
  <c r="V139"/>
  <c r="V147"/>
  <c r="V149"/>
  <c r="V188" s="1"/>
  <c r="W188" s="1"/>
  <c r="V154"/>
  <c r="U155"/>
  <c r="U194" s="1"/>
  <c r="U146"/>
  <c r="U185" s="1"/>
  <c r="U153"/>
  <c r="U192" s="1"/>
  <c r="H196"/>
  <c r="I176"/>
  <c r="U152"/>
  <c r="U191" s="1"/>
  <c r="W147"/>
  <c r="X142"/>
  <c r="U138"/>
  <c r="U177" s="1"/>
  <c r="W143"/>
  <c r="X151"/>
  <c r="V153"/>
  <c r="W155"/>
  <c r="W149"/>
  <c r="X146"/>
  <c r="X148"/>
  <c r="V151"/>
  <c r="C10"/>
  <c r="AA81"/>
  <c r="B81" s="1"/>
  <c r="V186"/>
  <c r="W148"/>
  <c r="W154"/>
  <c r="W141"/>
  <c r="W142"/>
  <c r="X145"/>
  <c r="X139"/>
  <c r="X147"/>
  <c r="X150"/>
  <c r="X143"/>
  <c r="V145"/>
  <c r="V184" s="1"/>
  <c r="W184" s="1"/>
  <c r="V143"/>
  <c r="V152"/>
  <c r="V191" s="1"/>
  <c r="V150"/>
  <c r="V189" s="1"/>
  <c r="W189" s="1"/>
  <c r="U143"/>
  <c r="U182" s="1"/>
  <c r="U141"/>
  <c r="U180" s="1"/>
  <c r="U148"/>
  <c r="U187" s="1"/>
  <c r="W151"/>
  <c r="W152"/>
  <c r="W153"/>
  <c r="W146"/>
  <c r="X141"/>
  <c r="V148"/>
  <c r="V138"/>
  <c r="V141"/>
  <c r="V142"/>
  <c r="V181" s="1"/>
  <c r="W181" s="1"/>
  <c r="V178"/>
  <c r="U144"/>
  <c r="U183" s="1"/>
  <c r="V183" s="1"/>
  <c r="W144"/>
  <c r="W139"/>
  <c r="X154"/>
  <c r="X149"/>
  <c r="V140"/>
  <c r="V155"/>
  <c r="V194" s="1"/>
  <c r="V146"/>
  <c r="V185" s="1"/>
  <c r="U154"/>
  <c r="U193" s="1"/>
  <c r="U151"/>
  <c r="U190" s="1"/>
  <c r="V192" l="1"/>
  <c r="W192" s="1"/>
  <c r="X192" s="1"/>
  <c r="V177"/>
  <c r="J176"/>
  <c r="I196"/>
  <c r="W177"/>
  <c r="X177" s="1"/>
  <c r="V193"/>
  <c r="X181"/>
  <c r="W186"/>
  <c r="X184"/>
  <c r="W183"/>
  <c r="X183" s="1"/>
  <c r="V180"/>
  <c r="W180" s="1"/>
  <c r="X180" s="1"/>
  <c r="W193"/>
  <c r="X193" s="1"/>
  <c r="V157"/>
  <c r="X157"/>
  <c r="V190"/>
  <c r="W194"/>
  <c r="X194" s="1"/>
  <c r="W157"/>
  <c r="X189"/>
  <c r="X186"/>
  <c r="W185"/>
  <c r="X185" s="1"/>
  <c r="V187"/>
  <c r="W187" s="1"/>
  <c r="X187" s="1"/>
  <c r="V179"/>
  <c r="W179" s="1"/>
  <c r="X179" s="1"/>
  <c r="U157"/>
  <c r="U158" s="1"/>
  <c r="X188"/>
  <c r="V182"/>
  <c r="W182" s="1"/>
  <c r="X182" s="1"/>
  <c r="W190"/>
  <c r="X190" s="1"/>
  <c r="W178"/>
  <c r="X178" s="1"/>
  <c r="W191"/>
  <c r="X191" s="1"/>
  <c r="K176" l="1"/>
  <c r="J196"/>
  <c r="V158"/>
  <c r="W158" s="1"/>
  <c r="X158" s="1"/>
  <c r="L176" l="1"/>
  <c r="K196"/>
  <c r="L196" l="1"/>
  <c r="M176"/>
  <c r="M196" l="1"/>
  <c r="N176"/>
  <c r="N196" l="1"/>
  <c r="O176"/>
  <c r="P176" l="1"/>
  <c r="O196"/>
  <c r="P196" l="1"/>
  <c r="Q176"/>
  <c r="Q196" l="1"/>
  <c r="R176"/>
  <c r="R196" l="1"/>
  <c r="S176"/>
  <c r="S196" l="1"/>
  <c r="T176"/>
  <c r="T196" l="1"/>
  <c r="U176"/>
  <c r="U196" l="1"/>
  <c r="V176"/>
  <c r="W176" l="1"/>
  <c r="V196"/>
  <c r="X176" l="1"/>
  <c r="X196" s="1"/>
  <c r="W196"/>
</calcChain>
</file>

<file path=xl/comments1.xml><?xml version="1.0" encoding="utf-8"?>
<comments xmlns="http://schemas.openxmlformats.org/spreadsheetml/2006/main">
  <authors>
    <author>Tina Jayaweera</author>
  </authors>
  <commentList>
    <comment ref="E24" authorId="0">
      <text>
        <r>
          <rPr>
            <b/>
            <sz val="9"/>
            <color indexed="81"/>
            <rFont val="Tahoma"/>
            <family val="2"/>
          </rPr>
          <t>Tina Jayaweera:</t>
        </r>
        <r>
          <rPr>
            <sz val="9"/>
            <color indexed="81"/>
            <rFont val="Tahoma"/>
            <family val="2"/>
          </rPr>
          <t xml:space="preserve">
unit dryer + common area dryer</t>
        </r>
      </text>
    </comment>
    <comment ref="E25" authorId="0">
      <text>
        <r>
          <rPr>
            <b/>
            <sz val="9"/>
            <color indexed="81"/>
            <rFont val="Tahoma"/>
            <family val="2"/>
          </rPr>
          <t>Tina Jayaweera:</t>
        </r>
        <r>
          <rPr>
            <sz val="9"/>
            <color indexed="81"/>
            <rFont val="Tahoma"/>
            <family val="2"/>
          </rPr>
          <t xml:space="preserve">
unit dryer + common area dryer</t>
        </r>
      </text>
    </comment>
  </commentList>
</comments>
</file>

<file path=xl/comments2.xml><?xml version="1.0" encoding="utf-8"?>
<comments xmlns="http://schemas.openxmlformats.org/spreadsheetml/2006/main">
  <authors>
    <author>Tina Jayaweera</author>
  </authors>
  <commentList>
    <comment ref="E44" authorId="0">
      <text>
        <r>
          <rPr>
            <b/>
            <sz val="9"/>
            <color indexed="81"/>
            <rFont val="Tahoma"/>
            <family val="2"/>
          </rPr>
          <t>Tina Jayaweera:</t>
        </r>
        <r>
          <rPr>
            <sz val="9"/>
            <color indexed="81"/>
            <rFont val="Tahoma"/>
            <family val="2"/>
          </rPr>
          <t xml:space="preserve">
unit dryer + common area dryer</t>
        </r>
      </text>
    </comment>
    <comment ref="E45" authorId="0">
      <text>
        <r>
          <rPr>
            <b/>
            <sz val="9"/>
            <color indexed="81"/>
            <rFont val="Tahoma"/>
            <family val="2"/>
          </rPr>
          <t>Tina Jayaweera:</t>
        </r>
        <r>
          <rPr>
            <sz val="9"/>
            <color indexed="81"/>
            <rFont val="Tahoma"/>
            <family val="2"/>
          </rPr>
          <t xml:space="preserve">
unit dryer + common area dryer</t>
        </r>
      </text>
    </comment>
    <comment ref="E52" authorId="0">
      <text>
        <r>
          <rPr>
            <b/>
            <sz val="9"/>
            <color indexed="81"/>
            <rFont val="Tahoma"/>
            <family val="2"/>
          </rPr>
          <t>Tina Jayaweera:</t>
        </r>
        <r>
          <rPr>
            <sz val="9"/>
            <color indexed="81"/>
            <rFont val="Tahoma"/>
            <family val="2"/>
          </rPr>
          <t xml:space="preserve">
unit washers + common area washers</t>
        </r>
      </text>
    </comment>
    <comment ref="E53" authorId="0">
      <text>
        <r>
          <rPr>
            <b/>
            <sz val="9"/>
            <color indexed="81"/>
            <rFont val="Tahoma"/>
            <family val="2"/>
          </rPr>
          <t>Tina Jayaweera:</t>
        </r>
        <r>
          <rPr>
            <sz val="9"/>
            <color indexed="81"/>
            <rFont val="Tahoma"/>
            <family val="2"/>
          </rPr>
          <t xml:space="preserve">
unit washers + common area washers</t>
        </r>
      </text>
    </comment>
  </commentList>
</comments>
</file>

<file path=xl/comments3.xml><?xml version="1.0" encoding="utf-8"?>
<comments xmlns="http://schemas.openxmlformats.org/spreadsheetml/2006/main">
  <authors>
    <author xml:space="preserve"> </author>
    <author>Tina Jayaweera</author>
  </authors>
  <commentList>
    <comment ref="I6" authorId="0">
      <text>
        <r>
          <rPr>
            <b/>
            <sz val="8"/>
            <color indexed="81"/>
            <rFont val="Tahoma"/>
            <family val="2"/>
          </rPr>
          <t xml:space="preserve"> :ProCost</t>
        </r>
        <r>
          <rPr>
            <sz val="8"/>
            <color indexed="81"/>
            <rFont val="Tahoma"/>
            <family val="2"/>
          </rPr>
          <t xml:space="preserve">
Periodic replacement costs and savings of the measure.
These are costs and savings that occur periodically, but at different periods than annually.  
Can be positive or negative.  Periodic replacement costs for both the measure and the baseline measure should be included if applicable. 
ProCost can analyze these costs in two ways dependent on the 'Repeat Periodic Replacement'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per fixture must be replaced at years 6 and 11.  Lamp and labor costs, expressed as positive costs, are entered as a cost and the period would be entered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O6" authorId="0">
      <text>
        <r>
          <rPr>
            <b/>
            <sz val="8"/>
            <color indexed="81"/>
            <rFont val="Tahoma"/>
            <family val="2"/>
          </rPr>
          <t xml:space="preserve"> :ProCost</t>
        </r>
        <r>
          <rPr>
            <sz val="8"/>
            <color indexed="81"/>
            <rFont val="Tahoma"/>
            <family val="2"/>
          </rPr>
          <t xml:space="preserve">
If the measure has gas savings for increases, enter the annual savings and shape of the savings here.
Example:  Clothes washer saves electric motor and dryer energy and gas water heat.  </t>
        </r>
      </text>
    </comment>
    <comment ref="A7"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B7"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C7"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D7" authorId="0">
      <text>
        <r>
          <rPr>
            <b/>
            <sz val="8"/>
            <color indexed="81"/>
            <rFont val="Tahoma"/>
            <family val="2"/>
          </rPr>
          <t xml:space="preserve"> :ProCost</t>
        </r>
        <r>
          <rPr>
            <sz val="8"/>
            <color indexed="81"/>
            <rFont val="Tahoma"/>
            <family val="2"/>
          </rPr>
          <t xml:space="preserve">
Physical life of the measure in years.  Must be &gt;=1.</t>
        </r>
      </text>
    </comment>
    <comment ref="E7"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F7" authorId="0">
      <text>
        <r>
          <rPr>
            <b/>
            <sz val="8"/>
            <color indexed="81"/>
            <rFont val="Tahoma"/>
            <family val="2"/>
          </rPr>
          <t xml:space="preserve"> :ProCost</t>
        </r>
        <r>
          <rPr>
            <sz val="8"/>
            <color indexed="81"/>
            <rFont val="Tahoma"/>
            <family val="2"/>
          </rPr>
          <t xml:space="preserve">
Annual operations and maintenance cost for the measure in dollars.  Must be incremental cost over the baseline alternative.  May be positive, negative or zero.  
Dollars must be denominated in the same year as 'Input Cost Reference Year' input on the ProData page. 
O&amp;M costs are entered as positive values.    Negative values represent O&amp;M savings compared to the baseline alternative. 
Example:  Annualized maintenance cost for a heat pump heating system compared to a baseline electric resistance  heating system.
</t>
        </r>
      </text>
    </comment>
    <comment ref="G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H7"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I7"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J7"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K7"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L7"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M7"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N7"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O7" authorId="0">
      <text>
        <r>
          <rPr>
            <b/>
            <sz val="8"/>
            <color indexed="81"/>
            <rFont val="Tahoma"/>
            <family val="2"/>
          </rPr>
          <t xml:space="preserve"> :</t>
        </r>
        <r>
          <rPr>
            <sz val="8"/>
            <color indexed="81"/>
            <rFont val="Tahoma"/>
            <family val="2"/>
          </rPr>
          <t xml:space="preserve">
Annual gas savings, or increases, in therms.</t>
        </r>
      </text>
    </comment>
    <comment ref="P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BH35"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M35" authorId="1">
      <text>
        <r>
          <rPr>
            <sz val="9"/>
            <color indexed="81"/>
            <rFont val="Tahoma"/>
            <family val="2"/>
          </rPr>
          <t>Direct and program administrative costs of the measure to sponsor.  Separate costs for each sponsor.
Depends on share of costs incurred by sponsor, sponsor cost of capital, and financing term which are user-defined inputs.  Includes applicable Capital, O&amp;M, Periodic Replacement and Program Administrative costs.  Sponsor costs are levelized over program life.
Does not include any adjustments for benefit.
NOTE:  Units are per kWh for 'Electric' runs and per therm for 'Gas' runs for all sponsors.</t>
        </r>
      </text>
    </comment>
    <comment ref="CE35" authorId="1">
      <text>
        <r>
          <rPr>
            <sz val="9"/>
            <color indexed="81"/>
            <rFont val="Tahoma"/>
            <family val="2"/>
          </rPr>
          <t xml:space="preserve">All costs minus all benefits regardless of which sponsor incurs the cost or accrues the benefits.
TRC Net Levelized Cost includes all applicable costs and all benefits.  In addition to energy system costs and benefits, TRC Net Levelized Cost includes non-energy, other-fuel, O&amp;M, periodic-replacement and risk-mitigation benefits and costs.
TRC Net Levelized Cost corresponds to TRC B/C ratios with regard to the costs and benefits included.  Benefits are subtracted from costs, then levelized over the life of the measure.
The Risk-Mitigation credit is used to determine program cost-effectiveness and impacts both the TRC B/C ratio and the TRC Net Levelized Cost.  If Risk-Mitigation credit is non-zero, TRC Levelized Cost will be reduced by the risk-mitigation benefit.
When using ProCost to build conservation supply curves, the user should set the Risk-Mitigation Credit to zero so the credit is not reflected in the supply curves. </t>
        </r>
      </text>
    </comment>
    <comment ref="CW35"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H41"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M41" authorId="1">
      <text>
        <r>
          <rPr>
            <sz val="9"/>
            <color indexed="81"/>
            <rFont val="Tahoma"/>
            <family val="2"/>
          </rPr>
          <t>Direct and program administrative costs of the measure to sponsor.  Separate costs for each sponsor.
Depends on share of costs incurred by sponsor, sponsor cost of capital, and financing term which are user-defined inputs.  Includes applicable Capital, O&amp;M, Periodic Replacement and Program Administrative costs.  Sponsor costs are levelized over program life.
Does not include any adjustments for benefit.
NOTE:  Units are per kWh for 'Electric' runs and per therm for 'Gas' runs for all sponsors.</t>
        </r>
      </text>
    </comment>
    <comment ref="CE41" authorId="1">
      <text>
        <r>
          <rPr>
            <sz val="9"/>
            <color indexed="81"/>
            <rFont val="Tahoma"/>
            <family val="2"/>
          </rPr>
          <t xml:space="preserve">All costs minus all benefits regardless of which sponsor incurs the cost or accrues the benefits.
TRC Net Levelized Cost includes all applicable costs and all benefits.  In addition to energy system costs and benefits, TRC Net Levelized Cost includes non-energy, other-fuel, O&amp;M, periodic-replacement and risk-mitigation benefits and costs.
TRC Net Levelized Cost corresponds to TRC B/C ratios with regard to the costs and benefits included.  Benefits are subtracted from costs, then levelized over the life of the measure.
The Risk-Mitigation credit is used to determine program cost-effectiveness and impacts both the TRC B/C ratio and the TRC Net Levelized Cost.  If Risk-Mitigation credit is non-zero, TRC Levelized Cost will be reduced by the risk-mitigation benefit.
When using ProCost to build conservation supply curves, the user should set the Risk-Mitigation Credit to zero so the credit is not reflected in the supply curves. </t>
        </r>
      </text>
    </comment>
    <comment ref="CW41"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List>
</comments>
</file>

<file path=xl/comments4.xml><?xml version="1.0" encoding="utf-8"?>
<comments xmlns="http://schemas.openxmlformats.org/spreadsheetml/2006/main">
  <authors>
    <author xml:space="preserve"> </author>
  </authors>
  <commentList>
    <comment ref="I6" authorId="0">
      <text>
        <r>
          <rPr>
            <b/>
            <sz val="8"/>
            <color indexed="81"/>
            <rFont val="Tahoma"/>
            <family val="2"/>
          </rPr>
          <t xml:space="preserve"> :ProCost</t>
        </r>
        <r>
          <rPr>
            <sz val="8"/>
            <color indexed="81"/>
            <rFont val="Tahoma"/>
            <family val="2"/>
          </rPr>
          <t xml:space="preserve">
Periodic replacement costs and savings of the measure.
These are costs and savings that occur periodically, but at different periods than annually.  
Can be positive or negative.  Periodic replacement costs for both the measure and the baseline measure should be included if applicable. 
ProCost can analyze these costs in two ways dependent on the 'Repeat Periodic Replacement'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per fixture must be replaced at years 6 and 11.  Lamp and labor costs, expressed as positive costs, are entered as a cost and the period would be entered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O6" authorId="0">
      <text>
        <r>
          <rPr>
            <b/>
            <sz val="8"/>
            <color indexed="81"/>
            <rFont val="Tahoma"/>
            <family val="2"/>
          </rPr>
          <t xml:space="preserve"> :ProCost</t>
        </r>
        <r>
          <rPr>
            <sz val="8"/>
            <color indexed="81"/>
            <rFont val="Tahoma"/>
            <family val="2"/>
          </rPr>
          <t xml:space="preserve">
If the measure has gas savings for increases, enter the annual savings and shape of the savings here.
Example:  Clothes washer saves electric motor and dryer energy and gas water heat.  </t>
        </r>
      </text>
    </comment>
    <comment ref="A7"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B7"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C7"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D7" authorId="0">
      <text>
        <r>
          <rPr>
            <b/>
            <sz val="8"/>
            <color indexed="81"/>
            <rFont val="Tahoma"/>
            <family val="2"/>
          </rPr>
          <t xml:space="preserve"> :ProCost</t>
        </r>
        <r>
          <rPr>
            <sz val="8"/>
            <color indexed="81"/>
            <rFont val="Tahoma"/>
            <family val="2"/>
          </rPr>
          <t xml:space="preserve">
Physical life of the measure in years.  Must be &gt;=1.</t>
        </r>
      </text>
    </comment>
    <comment ref="E7"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F7" authorId="0">
      <text>
        <r>
          <rPr>
            <b/>
            <sz val="8"/>
            <color indexed="81"/>
            <rFont val="Tahoma"/>
            <family val="2"/>
          </rPr>
          <t xml:space="preserve"> :ProCost</t>
        </r>
        <r>
          <rPr>
            <sz val="8"/>
            <color indexed="81"/>
            <rFont val="Tahoma"/>
            <family val="2"/>
          </rPr>
          <t xml:space="preserve">
Annual operations and maintenance cost for the measure in dollars.  Must be incremental cost over the baseline alternative.  May be positive, negative or zero.  
Dollars must be denominated in the same year as 'Input Cost Reference Year' input on the ProData page. 
O&amp;M costs are entered as positive values.    Negative values represent O&amp;M savings compared to the baseline alternative. 
Example:  Annualized maintenance cost for a heat pump heating system compared to a baseline electric resistance  heating system.
</t>
        </r>
      </text>
    </comment>
    <comment ref="G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H7"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I7"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J7"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K7"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L7"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M7"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N7"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O7" authorId="0">
      <text>
        <r>
          <rPr>
            <b/>
            <sz val="8"/>
            <color indexed="81"/>
            <rFont val="Tahoma"/>
            <family val="2"/>
          </rPr>
          <t xml:space="preserve"> :</t>
        </r>
        <r>
          <rPr>
            <sz val="8"/>
            <color indexed="81"/>
            <rFont val="Tahoma"/>
            <family val="2"/>
          </rPr>
          <t xml:space="preserve">
Annual gas savings, or increases, in therms.</t>
        </r>
      </text>
    </comment>
    <comment ref="P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List>
</comments>
</file>

<file path=xl/sharedStrings.xml><?xml version="1.0" encoding="utf-8"?>
<sst xmlns="http://schemas.openxmlformats.org/spreadsheetml/2006/main" count="1270" uniqueCount="510">
  <si>
    <t>Data Set Name</t>
  </si>
  <si>
    <t>Measure Index Name</t>
  </si>
  <si>
    <t>Costs must be denominated in the same year as 'Input Cost Reference Year' =</t>
  </si>
  <si>
    <t>Input Data</t>
  </si>
  <si>
    <t>Periodic Replacement Costs and Savings and Replacement Period</t>
  </si>
  <si>
    <t>Gas Inputs</t>
  </si>
  <si>
    <t>Category Name</t>
  </si>
  <si>
    <t>Measure Name</t>
  </si>
  <si>
    <t>Savings (kwh/yr)</t>
  </si>
  <si>
    <t>Life (yrs)</t>
  </si>
  <si>
    <t>Capital Cost</t>
  </si>
  <si>
    <t>Annual O&amp;M</t>
  </si>
  <si>
    <t>Shape Pointer</t>
  </si>
  <si>
    <t>Non-E Val ($/yr)</t>
  </si>
  <si>
    <t>Cost 1 ($)</t>
  </si>
  <si>
    <t xml:space="preserve">Period 1 </t>
  </si>
  <si>
    <t>Cost 2 ($)</t>
  </si>
  <si>
    <t>Period 2</t>
  </si>
  <si>
    <t>Cost 3 ($)</t>
  </si>
  <si>
    <t>Period 3</t>
  </si>
  <si>
    <t>Savings (therms/yr)</t>
  </si>
  <si>
    <t>Category</t>
  </si>
  <si>
    <t>Measure</t>
  </si>
  <si>
    <t>TRC B/C Ratio</t>
  </si>
  <si>
    <t>TRC Net Levelized Cost (Net of All Benefits) in mills/kWh</t>
  </si>
  <si>
    <t>First Cost</t>
  </si>
  <si>
    <t>Admin Cost</t>
  </si>
  <si>
    <t>First Year Program Cost</t>
  </si>
  <si>
    <t>PV Cost</t>
  </si>
  <si>
    <t>PV Benefits</t>
  </si>
  <si>
    <t>Unit Program Cost: First Year Program Cost in $/average annual kW saved</t>
  </si>
  <si>
    <t>Utility System Net Levelized Cost (Net of T&amp;D Capacity Benefits, Act Credit &amp; Risk-Mitigation) in mills/kWh</t>
  </si>
  <si>
    <t>Net Electric &amp; Gas System CO2 Avoided (Lifetime Tons)</t>
  </si>
  <si>
    <t>Jan</t>
  </si>
  <si>
    <t>Feb</t>
  </si>
  <si>
    <t>Mar</t>
  </si>
  <si>
    <t>Apr</t>
  </si>
  <si>
    <t>May</t>
  </si>
  <si>
    <t>Jun</t>
  </si>
  <si>
    <t>Jul</t>
  </si>
  <si>
    <t>Aug</t>
  </si>
  <si>
    <t>Sep</t>
  </si>
  <si>
    <t>Oct</t>
  </si>
  <si>
    <t>Nov</t>
  </si>
  <si>
    <t>Dec</t>
  </si>
  <si>
    <t>Shaped Savings Results; By Category and sorted by TRC BC ratio</t>
  </si>
  <si>
    <t>Busbar Savings</t>
  </si>
  <si>
    <t>Vintage</t>
  </si>
  <si>
    <t>Single Family</t>
  </si>
  <si>
    <t>Multifamily - Low Rise</t>
  </si>
  <si>
    <t>Multifamily - High Rise</t>
  </si>
  <si>
    <t>Manufactured</t>
  </si>
  <si>
    <t>Methodology</t>
  </si>
  <si>
    <t>New Homes only.  Also use this to calculate New Homes not addressed due to acheivability, and send that to the NR/Retrofit pool.</t>
  </si>
  <si>
    <t>New</t>
  </si>
  <si>
    <t>Measure Bundle</t>
  </si>
  <si>
    <t>Report Year</t>
  </si>
  <si>
    <t># homes</t>
  </si>
  <si>
    <t>REG_TOTAL_STOCK_# HOMES</t>
  </si>
  <si>
    <t>Total Regional Stock</t>
  </si>
  <si>
    <t>Applicability</t>
  </si>
  <si>
    <t>Achievability =&gt;</t>
  </si>
  <si>
    <t>SUPPLY CURVE SAVINGS BY BUNDLE</t>
  </si>
  <si>
    <t>kWh per home</t>
  </si>
  <si>
    <t>lvlcost</t>
  </si>
  <si>
    <t>segment</t>
  </si>
  <si>
    <t>measure</t>
  </si>
  <si>
    <t>RECOMBINE MEASURE BUNDLES INTO SUPPLY CURVE CUMULATIVE</t>
  </si>
  <si>
    <t>Block 1: &lt;= 0 mills/kWh</t>
  </si>
  <si>
    <t>&gt;=-9999</t>
  </si>
  <si>
    <t>&lt;=0</t>
  </si>
  <si>
    <t>&gt;0</t>
  </si>
  <si>
    <t>&lt;=10</t>
  </si>
  <si>
    <t>Block 3: 10-20 mills/kWh</t>
  </si>
  <si>
    <t>&gt;10</t>
  </si>
  <si>
    <t>&lt;=20</t>
  </si>
  <si>
    <t>Block 4: 20-30 mills/kWh</t>
  </si>
  <si>
    <t>&gt;20</t>
  </si>
  <si>
    <t>&lt;=30</t>
  </si>
  <si>
    <t>Block 5: 30-40 mills/kWh</t>
  </si>
  <si>
    <t>&gt;30</t>
  </si>
  <si>
    <t>&lt;=40</t>
  </si>
  <si>
    <t>Block 6: 40-50 mills/kWh</t>
  </si>
  <si>
    <t>&gt;40</t>
  </si>
  <si>
    <t>&lt;=50</t>
  </si>
  <si>
    <t>Block 7: 50-60 mills/kWh</t>
  </si>
  <si>
    <t>&gt;50</t>
  </si>
  <si>
    <t>&lt;=60</t>
  </si>
  <si>
    <t>Block 8: 60-70 mills/kWh</t>
  </si>
  <si>
    <t>&gt;60</t>
  </si>
  <si>
    <t>&lt;=70</t>
  </si>
  <si>
    <t>Block 9: 70-80 mills/kWh</t>
  </si>
  <si>
    <t>&gt;70</t>
  </si>
  <si>
    <t>&lt;=80</t>
  </si>
  <si>
    <t>Block 10: 80-90 mills/kWh</t>
  </si>
  <si>
    <t>&gt;80</t>
  </si>
  <si>
    <t>&lt;=90</t>
  </si>
  <si>
    <t>Block 11: 90-100 mills/kWh</t>
  </si>
  <si>
    <t>&gt;90</t>
  </si>
  <si>
    <t>&lt;=100</t>
  </si>
  <si>
    <t>Block 12: 100-110 mills/kWh</t>
  </si>
  <si>
    <t>&gt;100</t>
  </si>
  <si>
    <t>&lt;=110</t>
  </si>
  <si>
    <t>Block 13: 110-120 mills/kWh</t>
  </si>
  <si>
    <t>&gt;110</t>
  </si>
  <si>
    <t>&lt;=120</t>
  </si>
  <si>
    <t>Block 14: 120-130 mills/kWh</t>
  </si>
  <si>
    <t>&gt;120</t>
  </si>
  <si>
    <t>&lt;=130</t>
  </si>
  <si>
    <t>Block 15: 130-140 mills/kWh</t>
  </si>
  <si>
    <t>&gt;130</t>
  </si>
  <si>
    <t>&lt;=140</t>
  </si>
  <si>
    <t>Block 16: 140-150 mills/kWh</t>
  </si>
  <si>
    <t>&gt;140</t>
  </si>
  <si>
    <t>&lt;=150</t>
  </si>
  <si>
    <t>Block 17: 150-160 mills/kWh</t>
  </si>
  <si>
    <t>&gt;150</t>
  </si>
  <si>
    <t>&lt;=160</t>
  </si>
  <si>
    <t>Block 18: 160-170 mills/kWh</t>
  </si>
  <si>
    <t>&gt;160</t>
  </si>
  <si>
    <t>&lt;=170</t>
  </si>
  <si>
    <t>Block 19: 170-180 mills/kWh</t>
  </si>
  <si>
    <t>&gt;170</t>
  </si>
  <si>
    <t>&lt;=180</t>
  </si>
  <si>
    <t>Block 20: 180-190 mills/kWh</t>
  </si>
  <si>
    <t>&gt;180</t>
  </si>
  <si>
    <t>&lt;=190</t>
  </si>
  <si>
    <t>Block 21: 190-200 mills/kWh</t>
  </si>
  <si>
    <t>&gt;190</t>
  </si>
  <si>
    <t>&lt;=200</t>
  </si>
  <si>
    <t>&gt;200</t>
  </si>
  <si>
    <t>&lt;=9999</t>
  </si>
  <si>
    <t>RECOMBINE MEASURE BUNDLES INTO SUPPLY CURVE INCREMENTAL</t>
  </si>
  <si>
    <t>SC_New</t>
  </si>
  <si>
    <t>Total per Year</t>
  </si>
  <si>
    <t>Total Cumulative</t>
  </si>
  <si>
    <t>CALCULATE # HOMES NOT ADDRESSED BY MEASURE AND ADD TO NR/RETROFIT POOL</t>
  </si>
  <si>
    <t># HOMES RESIDUAL &amp; AVAILABLE TO NR/RETROFIT POOL</t>
  </si>
  <si>
    <t>APPLICABLE NEW STOCK MINUS TREATED</t>
  </si>
  <si>
    <t>Homes</t>
  </si>
  <si>
    <t>Total Residual to NR/Retro Pool</t>
  </si>
  <si>
    <t>NR</t>
  </si>
  <si>
    <t># Homes FOR EXISTING STOCK</t>
  </si>
  <si>
    <t># Homes NOT TREATED FROM NEW STOCK AND THUS AVAILABLE FOR NR POOL FROM SC-NEW</t>
  </si>
  <si>
    <t>New Stock into NR/Retro Pool</t>
  </si>
  <si>
    <t>EXISTING STOCK AVAILABLE TO NR/RETROFIT POOL</t>
  </si>
  <si>
    <t>MAX</t>
  </si>
  <si>
    <t>Turnover Rate</t>
  </si>
  <si>
    <t>Saturation</t>
  </si>
  <si>
    <t>APPLY MEASURE APPLICABILITY, SATURATION TURNOVER RATE FOR MAX ANNUAL # UNITS</t>
  </si>
  <si>
    <t>INCREMENTAL ACHIEVABILITY</t>
  </si>
  <si>
    <t>ONLY INCLUDE AFTER ONE EUL</t>
  </si>
  <si>
    <t>General Assumptions</t>
  </si>
  <si>
    <t>Value</t>
  </si>
  <si>
    <t>Source</t>
  </si>
  <si>
    <t xml:space="preserve">Clothes washer loads per year </t>
  </si>
  <si>
    <r>
      <t xml:space="preserve">Based on 4.92 average loads per week reported.  NEEA (2012).  </t>
    </r>
    <r>
      <rPr>
        <i/>
        <sz val="11"/>
        <color theme="1"/>
        <rFont val="Calibri"/>
        <family val="2"/>
        <scheme val="minor"/>
      </rPr>
      <t>Residential Building Stock Assessment: Single-Family Characteristics and Energy Use</t>
    </r>
    <r>
      <rPr>
        <sz val="11"/>
        <color theme="1"/>
        <rFont val="Calibri"/>
        <family val="2"/>
        <scheme val="minor"/>
      </rPr>
      <t>.</t>
    </r>
  </si>
  <si>
    <t>Measure life (years)</t>
  </si>
  <si>
    <t>MEF</t>
  </si>
  <si>
    <t>NA</t>
  </si>
  <si>
    <t>Front Load</t>
  </si>
  <si>
    <t>Top Load</t>
  </si>
  <si>
    <t>Baseline</t>
  </si>
  <si>
    <t>Dryer</t>
  </si>
  <si>
    <t>Residential Clothes Washers Direct Final Rule Technical Support Documents: Chapter 7. Energy and Water Use Determination</t>
  </si>
  <si>
    <t>Accessed July 17, 2012</t>
  </si>
  <si>
    <t>U.S. Department of Energy</t>
  </si>
  <si>
    <t>Assistant Secretary Office of Energy Efficiency and Renewable Energy Building Technologies Program Appliances and Commercial Equipment Standards Washington, DC 20585</t>
  </si>
  <si>
    <t>http://www1.eere.energy.gov/buildings/appliance_standards/standards_test_procedures.html</t>
  </si>
  <si>
    <t>Residential Clothes Washers</t>
  </si>
  <si>
    <t>Energy Use (kWh/cycle)</t>
  </si>
  <si>
    <t>Water Use (gal/cycle)</t>
  </si>
  <si>
    <t>Norm</t>
  </si>
  <si>
    <t>Style</t>
  </si>
  <si>
    <t>Level</t>
  </si>
  <si>
    <t>IWF</t>
  </si>
  <si>
    <t>RMC*</t>
  </si>
  <si>
    <t>Machine</t>
  </si>
  <si>
    <t>Water Heat</t>
  </si>
  <si>
    <t>Hot</t>
  </si>
  <si>
    <t>Tub Volume</t>
  </si>
  <si>
    <t>Dryer kWh/cycle</t>
  </si>
  <si>
    <t>CEC Baseline AVG</t>
  </si>
  <si>
    <t>Dryer Energy (kWh/cycle) vs. Remaining Moisture Content (RMC)</t>
  </si>
  <si>
    <t>assumes 3.5 gallon tub volume</t>
  </si>
  <si>
    <t>RMC</t>
  </si>
  <si>
    <t>Constant</t>
  </si>
  <si>
    <r>
      <t xml:space="preserve">Based on 4.43 average loads per week reported.  NEEA (2012).  </t>
    </r>
    <r>
      <rPr>
        <i/>
        <sz val="11"/>
        <color theme="1"/>
        <rFont val="Calibri"/>
        <family val="2"/>
        <scheme val="minor"/>
      </rPr>
      <t>Residential Building Stock Assessment: Multifamily Characteristics and Energy Use</t>
    </r>
    <r>
      <rPr>
        <sz val="11"/>
        <color theme="1"/>
        <rFont val="Calibri"/>
        <family val="2"/>
        <scheme val="minor"/>
      </rPr>
      <t>. For In-Unit Only</t>
    </r>
  </si>
  <si>
    <r>
      <t xml:space="preserve">Based on 4.47 average loads per week reported.  NEEA (2012).  </t>
    </r>
    <r>
      <rPr>
        <i/>
        <sz val="11"/>
        <color theme="1"/>
        <rFont val="Calibri"/>
        <family val="2"/>
        <scheme val="minor"/>
      </rPr>
      <t>Residential Building Stock Assessment: Manufactured Home Characteristics and Energy Use</t>
    </r>
    <r>
      <rPr>
        <sz val="11"/>
        <color theme="1"/>
        <rFont val="Calibri"/>
        <family val="2"/>
        <scheme val="minor"/>
      </rPr>
      <t>.</t>
    </r>
  </si>
  <si>
    <t>Item</t>
  </si>
  <si>
    <t>Methods &amp; Sources</t>
  </si>
  <si>
    <t>Note</t>
  </si>
  <si>
    <t>Measures Described</t>
  </si>
  <si>
    <t>Energy Savings Calculation Basis</t>
  </si>
  <si>
    <t>DOE NIA</t>
  </si>
  <si>
    <t>Applicable Stock</t>
  </si>
  <si>
    <t>Baseline Saturation</t>
  </si>
  <si>
    <t>Permutations</t>
  </si>
  <si>
    <t>Costs</t>
  </si>
  <si>
    <t>Measure Life</t>
  </si>
  <si>
    <t>Savings Shape</t>
  </si>
  <si>
    <t>Achievable Ramp Rate</t>
  </si>
  <si>
    <t>Measure:</t>
  </si>
  <si>
    <t>7P Updates</t>
  </si>
  <si>
    <t>Baseline HVAC Loads</t>
  </si>
  <si>
    <t>Retro or LO</t>
  </si>
  <si>
    <t>Early Retrofit Parameters</t>
  </si>
  <si>
    <t>R or L</t>
  </si>
  <si>
    <t>Savings 2
(kWh)</t>
  </si>
  <si>
    <t>Remaining
Life (yrs)</t>
  </si>
  <si>
    <t>Salvage Value ($)</t>
  </si>
  <si>
    <t>aMW</t>
  </si>
  <si>
    <t xml:space="preserve">Methodology:  For the Natural Replacement case.  Start with 2015 Stock decayed over time for demolition and retirement.  Add the New stock not addressed by the New Building Programs.  Then apply natural turnover rate based on measure life. The rate is the annual fraction of the stock that is replaced in any year.  Also apply the achievable penetration rate by year and the measure applicability factor.  Achievable penetration includes program ramp up.  The applicability factor represents the portion of the available stock that the measure applies to which is 100percent minus the baseline fraction that is doing the measure absent program.  The product is the annual available # of homes.  Number of homes times savings per home for aMW potential available by year for each type.  Turnover Rate, Achievable Penetration Rate and Applicability Factor are looked up from ResMaster.  Savings available for the retrofit measure apply only to the non-NR residual # of homes at the 20th year.  </t>
  </si>
  <si>
    <t>Existing</t>
  </si>
  <si>
    <t>Block 22: 200-210 mills/kWh</t>
  </si>
  <si>
    <t>Block 23: 210-220 mills/kWh</t>
  </si>
  <si>
    <t>Block 24: 220-230 mills/kWh</t>
  </si>
  <si>
    <t>Block 25: 230-240 mills/kWh</t>
  </si>
  <si>
    <t>Block 26: 240-250 mills/kWh</t>
  </si>
  <si>
    <t>Block 27: 250-260 mills/kWh</t>
  </si>
  <si>
    <t>Block 28: 260-270 mills/kWh</t>
  </si>
  <si>
    <t>Block 29: 270-280 mills/kWh</t>
  </si>
  <si>
    <t>Block 30: 280-290 mills/kWh</t>
  </si>
  <si>
    <t>Block 31: 290-300 mills/kWh</t>
  </si>
  <si>
    <t>Block 32: &gt; 300 mills/kWh</t>
  </si>
  <si>
    <t>&lt;=210</t>
  </si>
  <si>
    <t>&gt;210</t>
  </si>
  <si>
    <t>&lt;=220</t>
  </si>
  <si>
    <t>&gt;220</t>
  </si>
  <si>
    <t>&lt;=230</t>
  </si>
  <si>
    <t>&gt;230</t>
  </si>
  <si>
    <t>&lt;=240</t>
  </si>
  <si>
    <t>&gt;240</t>
  </si>
  <si>
    <t>&lt;=250</t>
  </si>
  <si>
    <t>&gt;250</t>
  </si>
  <si>
    <t>&lt;=260</t>
  </si>
  <si>
    <t>&gt;260</t>
  </si>
  <si>
    <t>&lt;=270</t>
  </si>
  <si>
    <t>&gt;270</t>
  </si>
  <si>
    <t>&lt;=280</t>
  </si>
  <si>
    <t>&gt;280</t>
  </si>
  <si>
    <t>&lt;=290</t>
  </si>
  <si>
    <t>&gt;290</t>
  </si>
  <si>
    <t>&lt;=300</t>
  </si>
  <si>
    <t>&gt;300</t>
  </si>
  <si>
    <t>Cumulative</t>
  </si>
  <si>
    <t>Block 2: 0-10 mills/kWh</t>
  </si>
  <si>
    <t>='[7P Forecasts D2.xlsx]Res Forecast (Base Case)'!$D$5</t>
  </si>
  <si>
    <t>siteid</t>
  </si>
  <si>
    <t>dryer_it</t>
  </si>
  <si>
    <t>DryerFuel</t>
  </si>
  <si>
    <t>DryerYear</t>
  </si>
  <si>
    <t>DryerQuantity</t>
  </si>
  <si>
    <t>Site_Pweight</t>
  </si>
  <si>
    <t>Total # units</t>
  </si>
  <si>
    <t>Electric</t>
  </si>
  <si>
    <t>Gas</t>
  </si>
  <si>
    <t>% electric</t>
  </si>
  <si>
    <t>% of MF bldgs</t>
  </si>
  <si>
    <t>% of MF bldgs w/ electric dryers</t>
  </si>
  <si>
    <t># electric dryers/# units</t>
  </si>
  <si>
    <t># dryers per total # MF units</t>
  </si>
  <si>
    <t>Clothes Dryer</t>
  </si>
  <si>
    <t>Heat Pump Dryer</t>
  </si>
  <si>
    <t>From RBSA MF Databse</t>
  </si>
  <si>
    <t>Heat Pump Clothes Dryer</t>
  </si>
  <si>
    <t>Currently only 2 units available in the market:</t>
  </si>
  <si>
    <t>LG</t>
  </si>
  <si>
    <t>Whirpool</t>
  </si>
  <si>
    <t>DOE Final Rule</t>
  </si>
  <si>
    <t>Dryer loads to washer loads</t>
  </si>
  <si>
    <t>RBSA</t>
  </si>
  <si>
    <t>SF</t>
  </si>
  <si>
    <t>MF</t>
  </si>
  <si>
    <t>MH</t>
  </si>
  <si>
    <t>Dryer loads per year</t>
  </si>
  <si>
    <t>R-All-Plug-Dryer-All-All-R</t>
  </si>
  <si>
    <t>Savings Allocation by Category and Month for Segments 1</t>
  </si>
  <si>
    <t>Savings Allocation by Category and Month for Segments 2</t>
  </si>
  <si>
    <t>Wholesale KW</t>
  </si>
  <si>
    <t>ProCost Results</t>
  </si>
  <si>
    <t xml:space="preserve">Version:    </t>
  </si>
  <si>
    <t>ProCost 3.0 - Beta04</t>
  </si>
  <si>
    <t>Run Time:</t>
  </si>
  <si>
    <t>Regurgitation of ProData input parameters which were used for this run</t>
  </si>
  <si>
    <t>Run Parameters</t>
  </si>
  <si>
    <t>Marginal Cost &amp; Conservation Load Shape Parameters</t>
  </si>
  <si>
    <t>Sponsor Parameters</t>
  </si>
  <si>
    <t>Program Parameters</t>
  </si>
  <si>
    <t>Utility System Parameters</t>
  </si>
  <si>
    <t>Run Type</t>
  </si>
  <si>
    <t>Marginal Costs and Savings Shape File</t>
  </si>
  <si>
    <t>\\nas2\Q\SeventhPlan\Conservation Analysis\Global EE Inputs\MC Files\MC_AND_LOADSHAPE_v3.0_24segment-7P-D9 - NewSegValues.xlsx</t>
  </si>
  <si>
    <t>6P MidC Final (with carbon)</t>
  </si>
  <si>
    <t>Customer</t>
  </si>
  <si>
    <t>Wholesale Elec</t>
  </si>
  <si>
    <t>Retail Elec</t>
  </si>
  <si>
    <t>Nat Gas</t>
  </si>
  <si>
    <t>Program Life (yrs)</t>
  </si>
  <si>
    <t>Negative B/C Ratios</t>
  </si>
  <si>
    <t>Off</t>
  </si>
  <si>
    <t>Marginal Elec Avoided Cost Input Worksheet</t>
  </si>
  <si>
    <t>7P Mid</t>
  </si>
  <si>
    <t>Conservation Load Shapes</t>
  </si>
  <si>
    <t>Real After-Tax Cost of Capital</t>
  </si>
  <si>
    <t>Program Start Date</t>
  </si>
  <si>
    <t>Bulk System T&amp;D Loss Factor</t>
  </si>
  <si>
    <t>Admin Cost @ Category Level</t>
  </si>
  <si>
    <t>On</t>
  </si>
  <si>
    <t>Elec Savings Shape Input Worksheet</t>
  </si>
  <si>
    <t>GLSShapes</t>
  </si>
  <si>
    <t>6P_Gas_Final</t>
  </si>
  <si>
    <t>Financial Life (years)</t>
  </si>
  <si>
    <t>Present Value Time Zero</t>
  </si>
  <si>
    <t>Bulk System T&amp;D Credit ($/kw-yr)($/dailytherm-yr)</t>
  </si>
  <si>
    <t xml:space="preserve">Repeat Periodic Replacement </t>
  </si>
  <si>
    <t>Marginal Gas Avoided Cost Input Worksheet</t>
  </si>
  <si>
    <t>7P Gas</t>
  </si>
  <si>
    <t>Input Cost Reference Year</t>
  </si>
  <si>
    <t>Bulk System T&amp;D I2R Loss Component (%)</t>
  </si>
  <si>
    <t>N/A</t>
  </si>
  <si>
    <t>Gas Savings Shape Input Worksheet</t>
  </si>
  <si>
    <t xml:space="preserve">Sponsor Share of Initial Capital Cost </t>
  </si>
  <si>
    <t>Real Discount Rate</t>
  </si>
  <si>
    <t>Local System Dist Loss Factor</t>
  </si>
  <si>
    <t>Run Type:</t>
  </si>
  <si>
    <t>Marginal Elec CO2 per kWh Input Worksheet</t>
  </si>
  <si>
    <t>CO2 lbs per kWh .95</t>
  </si>
  <si>
    <t>CO2 lbs per therm</t>
  </si>
  <si>
    <t>Sponsor Share of Annual O&amp;M</t>
  </si>
  <si>
    <t>Capital Real Escalation Rate</t>
  </si>
  <si>
    <t>Local System Dist Credit ($/kw-yr)($/dailytherm-yr)</t>
  </si>
  <si>
    <t>Negative B/C Ratios:</t>
  </si>
  <si>
    <t>False:  (Converts Negative B/C Ratios)</t>
  </si>
  <si>
    <t>Marginal Gas CO2 per therm Input Worksheet</t>
  </si>
  <si>
    <t>Zero Dollars per ton CO2</t>
  </si>
  <si>
    <t>Sponsor Share of Periodic Replacement Cost</t>
  </si>
  <si>
    <t>Admin Cost (as % of Initial Capital Cost)</t>
  </si>
  <si>
    <t>Local System Dist I2R Loss Component (%)</t>
  </si>
  <si>
    <t>Admin Cost / Category Level:</t>
  </si>
  <si>
    <t>True:  Admin Costs added at Category Results</t>
  </si>
  <si>
    <t>Marginal Avoided Cost CO2 Input Worksheet</t>
  </si>
  <si>
    <t>LineLossShapes</t>
  </si>
  <si>
    <t>Sponsor Share of Admin Cost</t>
  </si>
  <si>
    <t>Regional Act Conservation Credit (%)</t>
  </si>
  <si>
    <t>Risk-Mitigation Credit (mills/kWh)(mills/therm) - Retro.</t>
  </si>
  <si>
    <t>Periodic O&amp;M Treatment:</t>
  </si>
  <si>
    <t>True:  (Periodic O&amp;M Repeats over measure life)</t>
  </si>
  <si>
    <t>Line Loss Shape Input Worksheet</t>
  </si>
  <si>
    <t>Last Year of Non-Customer O&amp;M &amp; Period Replacement</t>
  </si>
  <si>
    <t>Report Annual Carbon Saved for Year</t>
  </si>
  <si>
    <t>Risk-Mitigation Credit (mills/kWh)(mills/therm) - Lost Op.</t>
  </si>
  <si>
    <t>Measure Results; Sorted in same order as input</t>
  </si>
  <si>
    <t>Total Results</t>
  </si>
  <si>
    <t>Measure Input Data</t>
  </si>
  <si>
    <t>Savings</t>
  </si>
  <si>
    <t>PV Capital</t>
  </si>
  <si>
    <t>PV Admin</t>
  </si>
  <si>
    <t>PV O&amp;M</t>
  </si>
  <si>
    <t>PV Periodic Repl.</t>
  </si>
  <si>
    <t>Total PV Capital, O&amp;M and Periodic Repl Costs</t>
  </si>
  <si>
    <t>PV Wholesale Electric Utility Costs &amp; Benefits</t>
  </si>
  <si>
    <t>PV Retail Electric Utility Costs &amp; Benefits</t>
  </si>
  <si>
    <t>PV Electric Utility System Costs &amp; Benefits</t>
  </si>
  <si>
    <t>Electric Utility System Economics</t>
  </si>
  <si>
    <t>Sponsor Levelized Cost (mills/kwh)</t>
  </si>
  <si>
    <t>PV Regional Costs &amp; Benefits</t>
  </si>
  <si>
    <t>TRC Economics</t>
  </si>
  <si>
    <t>Physical CO2</t>
  </si>
  <si>
    <t>PV Gas Utility System Costs &amp; Benefits</t>
  </si>
  <si>
    <t>Gas Utility System Economics</t>
  </si>
  <si>
    <t>Site Savings (kWh)</t>
  </si>
  <si>
    <t>Site Savings (therms)</t>
  </si>
  <si>
    <t>Capital Cost ($/unit)</t>
  </si>
  <si>
    <t>Annual O&amp;M Cost ($/unit)</t>
  </si>
  <si>
    <t>PV Per. Repl. Cost ($/unit)</t>
  </si>
  <si>
    <t>Load Shape (electric)</t>
  </si>
  <si>
    <t>Diversified Load Factor (electric)</t>
  </si>
  <si>
    <t>Wholesale Power Coincidence Factor (electric)</t>
  </si>
  <si>
    <t>Wholesale Electric Energy (kWh)</t>
  </si>
  <si>
    <t>Wholesale Electric Demand (kw)</t>
  </si>
  <si>
    <t>Retail Electric Demand (kW)</t>
  </si>
  <si>
    <t>Wholesale Gas Energy (therms/yr)</t>
  </si>
  <si>
    <t>Wholesale Gas Demand (therms/day)</t>
  </si>
  <si>
    <t>Retail Gas Demand (therms/day)</t>
  </si>
  <si>
    <t>Wholesale Electric</t>
  </si>
  <si>
    <t>Retail Electric</t>
  </si>
  <si>
    <t>Natural Gas</t>
  </si>
  <si>
    <t>Total</t>
  </si>
  <si>
    <t>Wholesale Utility System Energy</t>
  </si>
  <si>
    <t>Wholesale Utility System T&amp;D Def. Cap.</t>
  </si>
  <si>
    <t>Wholesale Utility System Act C-E Credit</t>
  </si>
  <si>
    <t>Wholesale Utility System Risk Mitigation Benefit</t>
  </si>
  <si>
    <t>Wholesale Utility System Total System Benefit</t>
  </si>
  <si>
    <t>Wholesale Utility System Total Non-Consumer Cost</t>
  </si>
  <si>
    <t>Wholesale Utility System B/C Ratio</t>
  </si>
  <si>
    <t>Retail Utility System Energy</t>
  </si>
  <si>
    <t>Retail Utility System T&amp;D Def. Cap.</t>
  </si>
  <si>
    <t>Retail Utility System Act C-E Credit</t>
  </si>
  <si>
    <t>Retail Utility System Risk Mitigation Benefit</t>
  </si>
  <si>
    <t>Retail Utility System Total System Benefit</t>
  </si>
  <si>
    <t>Retail Utility System Total Non-Consumer Cost</t>
  </si>
  <si>
    <t>Retail Utility System System B/C Ratio</t>
  </si>
  <si>
    <t>Utility System Energy</t>
  </si>
  <si>
    <t>Utility System T&amp;D Def. Cap.</t>
  </si>
  <si>
    <t>Utility System Act C-E Credit</t>
  </si>
  <si>
    <t>Utility System Total Risk Mitigation Benefit</t>
  </si>
  <si>
    <t>Utility System Total System Benefit</t>
  </si>
  <si>
    <t>Utility System Total Non-Consumer Cost</t>
  </si>
  <si>
    <t>Utility System Net Levelized Cost (Net of Elec T&amp;D Capacity Benefits, Act Credit &amp; Risk-Mitigation Benefit) in mills/kwh</t>
  </si>
  <si>
    <t>Utility System System B/C Ratio</t>
  </si>
  <si>
    <t>Wholesale Electric Levelized Cost</t>
  </si>
  <si>
    <t>Retail Electric Levelized Cost</t>
  </si>
  <si>
    <t>Natural Gas Levelized Cost</t>
  </si>
  <si>
    <t>Customer Levelized Cost</t>
  </si>
  <si>
    <t>Total Levelized Cost</t>
  </si>
  <si>
    <t>PV Regional Electric Energy</t>
  </si>
  <si>
    <t>PV Regional Gas Energy</t>
  </si>
  <si>
    <t>PV Regional Electric T&amp;D Def. Cap.</t>
  </si>
  <si>
    <t>PV Regional Gas T&amp;D Def. Cap.</t>
  </si>
  <si>
    <t>PV Regional Electric System CO2</t>
  </si>
  <si>
    <t>PV Regional Gas System CO2</t>
  </si>
  <si>
    <t>PV Regional Electric System Risk-Mitigation Benefit</t>
  </si>
  <si>
    <t>PV Regional Gas System Risk-Mitigation Benefit</t>
  </si>
  <si>
    <t>PV Regional Non-E Value</t>
  </si>
  <si>
    <t>PV Regional Act Credit</t>
  </si>
  <si>
    <t>PV Regional Capital Cost</t>
  </si>
  <si>
    <t>PV Regional Admin Cost</t>
  </si>
  <si>
    <t>PV Regional Annual O&amp;M Cost</t>
  </si>
  <si>
    <t>PV Regional Periodic Replacement Cost</t>
  </si>
  <si>
    <t>PV Total Regional Benefit</t>
  </si>
  <si>
    <t>PV Total Regional Cost</t>
  </si>
  <si>
    <t>Electric System CO2 Avoided (Lifetime Tons)</t>
  </si>
  <si>
    <t>Gas System CO2 Avoided (Lifetime Tons)</t>
  </si>
  <si>
    <t>Total System CO2 Avoided (Lifetime Tons)</t>
  </si>
  <si>
    <t>Electric System CO2 Avoided (Annual Tons in 2018)</t>
  </si>
  <si>
    <t>Gas System CO2 Avoided (Annual Tons in 2018)</t>
  </si>
  <si>
    <t>Total System CO2 Avoided (Annual Tons in 2018)</t>
  </si>
  <si>
    <t>Gas Site Savings (therms)</t>
  </si>
  <si>
    <t>Load Shape (gas)</t>
  </si>
  <si>
    <t>Diversitfied Load Factor (gas)</t>
  </si>
  <si>
    <t>Wholesale Coincidence Factor (gas)</t>
  </si>
  <si>
    <t>Total Gas Utility System Energy</t>
  </si>
  <si>
    <t>Gas Utility System T&amp;D Def. Cap.</t>
  </si>
  <si>
    <t>Gas Utility System Risk Mitigation Benefit</t>
  </si>
  <si>
    <t>Gas Utility System Total System Benefit</t>
  </si>
  <si>
    <t>Gas Utility System Total Non-Consumer Cost</t>
  </si>
  <si>
    <t>Gas Utility System Net Levelized Cost (Net of Gas T&amp;D Capacity Benefits &amp; Risk-Mitigation Benefits) in cents/therm</t>
  </si>
  <si>
    <t>Gas Utility System System B/C Ratio</t>
  </si>
  <si>
    <t>(na)</t>
  </si>
  <si>
    <t>Category Results; Sorted by TRC Levelized Cost</t>
  </si>
  <si>
    <t>Supply Curve Results; Categories sorted by TRC Net Levelized Cost</t>
  </si>
  <si>
    <t>Totals for Categories with Benefits Exceeding Costs.    Levelized cost is TRC Net Levelized Cost (Net of Benefits)</t>
  </si>
  <si>
    <t>Savings Allocation by Cost Bin and Month for Segments 1</t>
  </si>
  <si>
    <t>Savings Allocation by Cost Bin and Month for Segments 2</t>
  </si>
  <si>
    <t>Totals Basis</t>
  </si>
  <si>
    <t>Busbar Electric Savings in kWh</t>
  </si>
  <si>
    <t>Measures with B/C &gt; 1.00</t>
  </si>
  <si>
    <t>Categories with B/C &gt; 1.00</t>
  </si>
  <si>
    <t>Supply Curve Results:  By TRC Net Levelized Cost - Net of Benefits</t>
  </si>
  <si>
    <t>Block 2: &lt;= 10 mills/kWh</t>
  </si>
  <si>
    <t>Block 22: &gt; 200 mills/kWh</t>
  </si>
  <si>
    <t>PC1 - Vented Electric, Standard (4.4 ft3 or greater capacity)</t>
  </si>
  <si>
    <t>Per Cycle Energy Consumption</t>
  </si>
  <si>
    <t>Efficiency Level</t>
  </si>
  <si>
    <t>Energy Factor</t>
  </si>
  <si>
    <t>Test Load Size</t>
  </si>
  <si>
    <t>Energy Consumption</t>
  </si>
  <si>
    <t>lbs/kWh</t>
  </si>
  <si>
    <t xml:space="preserve"> lbs</t>
  </si>
  <si>
    <t>kWh / cycle</t>
  </si>
  <si>
    <t>EL0 - 3.55</t>
  </si>
  <si>
    <t>EL1 - 3.56</t>
  </si>
  <si>
    <t>EL2 - 3.61</t>
  </si>
  <si>
    <t>EL3 - 3.73</t>
  </si>
  <si>
    <t>EL4 - 3.81</t>
  </si>
  <si>
    <t>EL5 - 4.08</t>
  </si>
  <si>
    <t>EL6 - 5.42</t>
  </si>
  <si>
    <t>Starting Jan 1, 2015, New standard at EL3</t>
  </si>
  <si>
    <t>ENERGY STAR</t>
  </si>
  <si>
    <t>Energy factor</t>
  </si>
  <si>
    <t>Only available units are &gt; 7 cu ft</t>
  </si>
  <si>
    <t>Current incremental cost ~$300 for comparable dryer (similar "bells &amp; whistles")</t>
  </si>
  <si>
    <t>Ramp Rate</t>
  </si>
  <si>
    <t>Resource Type</t>
  </si>
  <si>
    <t>Measure Category</t>
  </si>
  <si>
    <t>Sector</t>
  </si>
  <si>
    <t>End Use</t>
  </si>
  <si>
    <t>kW per unit</t>
  </si>
  <si>
    <t>kWh per unit</t>
  </si>
  <si>
    <t>TRC Net Levelized Cost (Net of All Benefits)</t>
  </si>
  <si>
    <t>Residential</t>
  </si>
  <si>
    <t>Heat pump clothes dryer</t>
  </si>
  <si>
    <t>Not in 6P</t>
  </si>
  <si>
    <t>Estimate from Christopher Dymond, NEEA</t>
  </si>
  <si>
    <t>All clothes dryers</t>
  </si>
  <si>
    <t>Standard dryers are currently 100%</t>
  </si>
  <si>
    <t>HP Clothes Dryer just introduced to market Jan 2015</t>
  </si>
  <si>
    <t>single</t>
  </si>
  <si>
    <t>RBSA Dryer</t>
  </si>
  <si>
    <t>LOMax60</t>
  </si>
  <si>
    <t>New product, slow adoption, not clear if full penetration will occur</t>
  </si>
  <si>
    <t>End Use:</t>
  </si>
  <si>
    <t xml:space="preserve">High saturation of ES dryers already in marketplace. </t>
  </si>
  <si>
    <t>As such, don't include ES dryers in supply curve, only HP dryers.</t>
  </si>
  <si>
    <t>THESE ARE PLACEHOLDERS UNTIL WE GET BETTER WAY TO ESTIMATE DRYER SAVINGS</t>
  </si>
  <si>
    <t>NEEA is doing field testing, but data won't be available until mid-2015, so estimate is being used for 7P draft</t>
  </si>
  <si>
    <t>From NEEA workbook estimate of dryer savings:</t>
  </si>
  <si>
    <t>Friday, 6 March , 2015 at 1:53 PM</t>
  </si>
  <si>
    <t>Total Max Potential (aMW)</t>
  </si>
</sst>
</file>

<file path=xl/styles.xml><?xml version="1.0" encoding="utf-8"?>
<styleSheet xmlns="http://schemas.openxmlformats.org/spreadsheetml/2006/main">
  <numFmts count="12">
    <numFmt numFmtId="5" formatCode="&quot;$&quot;#,##0_);\(&quot;$&quot;#,##0\)"/>
    <numFmt numFmtId="41" formatCode="_(* #,##0_);_(* \(#,##0\);_(* &quot;-&quot;_);_(@_)"/>
    <numFmt numFmtId="44" formatCode="_(&quot;$&quot;* #,##0.00_);_(&quot;$&quot;* \(#,##0.00\);_(&quot;$&quot;* &quot;-&quot;??_);_(@_)"/>
    <numFmt numFmtId="43" formatCode="_(* #,##0.00_);_(* \(#,##0.00\);_(* &quot;-&quot;??_);_(@_)"/>
    <numFmt numFmtId="164" formatCode="0.0"/>
    <numFmt numFmtId="165" formatCode="0.000000"/>
    <numFmt numFmtId="166" formatCode="0.0000"/>
    <numFmt numFmtId="167" formatCode="m/d/\ h:mm"/>
    <numFmt numFmtId="168" formatCode="mmm\-yyyy"/>
    <numFmt numFmtId="169" formatCode="_(* #,##0.0_);_(* \(#,##0.0\);_(* &quot;-&quot;?_);_(@_)"/>
    <numFmt numFmtId="170" formatCode="0.0;[Red]\-0.0"/>
    <numFmt numFmtId="171" formatCode="\ "/>
  </numFmts>
  <fonts count="74">
    <font>
      <sz val="10"/>
      <name val="Arial"/>
      <family val="2"/>
    </font>
    <font>
      <sz val="10"/>
      <color theme="1"/>
      <name val="Arial"/>
      <family val="2"/>
    </font>
    <font>
      <sz val="10"/>
      <color theme="1"/>
      <name val="Arial"/>
      <family val="2"/>
    </font>
    <font>
      <sz val="10"/>
      <color theme="1"/>
      <name val="Arial"/>
      <family val="2"/>
    </font>
    <font>
      <sz val="12"/>
      <name val="Arial"/>
      <family val="2"/>
    </font>
    <font>
      <b/>
      <i/>
      <sz val="10"/>
      <name val="Arial"/>
      <family val="2"/>
    </font>
    <font>
      <sz val="10"/>
      <name val="Arial"/>
      <family val="2"/>
    </font>
    <font>
      <b/>
      <sz val="10"/>
      <color rgb="FFFF0000"/>
      <name val="Arial"/>
      <family val="2"/>
    </font>
    <font>
      <b/>
      <sz val="10"/>
      <color indexed="9"/>
      <name val="Arial"/>
      <family val="2"/>
    </font>
    <font>
      <sz val="10"/>
      <color indexed="22"/>
      <name val="Arial"/>
      <family val="2"/>
    </font>
    <font>
      <sz val="10"/>
      <color indexed="12"/>
      <name val="Arial"/>
      <family val="2"/>
    </font>
    <font>
      <sz val="10"/>
      <color indexed="8"/>
      <name val="Arial"/>
      <family val="2"/>
    </font>
    <font>
      <b/>
      <sz val="10"/>
      <name val="Arial"/>
      <family val="2"/>
    </font>
    <font>
      <sz val="10"/>
      <color indexed="9"/>
      <name val="Arial"/>
      <family val="2"/>
    </font>
    <font>
      <b/>
      <sz val="8"/>
      <color indexed="81"/>
      <name val="Tahoma"/>
      <family val="2"/>
    </font>
    <font>
      <sz val="8"/>
      <color indexed="81"/>
      <name val="Tahoma"/>
      <family val="2"/>
    </font>
    <font>
      <sz val="12"/>
      <name val="Times New Roman"/>
      <family val="1"/>
    </font>
    <font>
      <b/>
      <sz val="12"/>
      <name val="Times New Roman"/>
      <family val="1"/>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Times New Roman"/>
      <family val="1"/>
    </font>
    <font>
      <b/>
      <sz val="10"/>
      <color indexed="8"/>
      <name val="Arial"/>
      <family val="2"/>
    </font>
    <font>
      <i/>
      <sz val="11"/>
      <color indexed="23"/>
      <name val="Calibri"/>
      <family val="2"/>
    </font>
    <font>
      <sz val="11"/>
      <color indexed="17"/>
      <name val="Calibri"/>
      <family val="2"/>
    </font>
    <font>
      <b/>
      <sz val="15"/>
      <color indexed="56"/>
      <name val="Calibri"/>
      <family val="2"/>
    </font>
    <font>
      <b/>
      <sz val="13"/>
      <color indexed="62"/>
      <name val="Calibri"/>
      <family val="2"/>
    </font>
    <font>
      <b/>
      <sz val="11"/>
      <color indexed="56"/>
      <name val="Calibri"/>
      <family val="2"/>
    </font>
    <font>
      <u/>
      <sz val="10"/>
      <color indexed="12"/>
      <name val="Arial"/>
      <family val="2"/>
    </font>
    <font>
      <u/>
      <sz val="7"/>
      <color indexed="12"/>
      <name val="Arial"/>
      <family val="2"/>
    </font>
    <font>
      <u/>
      <sz val="10"/>
      <color indexed="12"/>
      <name val="Times New Roman"/>
      <family val="1"/>
    </font>
    <font>
      <u/>
      <sz val="10"/>
      <color theme="10"/>
      <name val="Arial"/>
      <family val="2"/>
    </font>
    <font>
      <u/>
      <sz val="11"/>
      <color theme="10"/>
      <name val="Calibri"/>
      <family val="2"/>
    </font>
    <font>
      <u/>
      <sz val="11"/>
      <color theme="10"/>
      <name val="Calibri"/>
      <family val="2"/>
      <scheme val="minor"/>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sz val="10"/>
      <name val="Helv"/>
    </font>
    <font>
      <sz val="10"/>
      <name val="Helv"/>
      <charset val="204"/>
    </font>
    <font>
      <b/>
      <sz val="11"/>
      <color indexed="8"/>
      <name val="Calibri"/>
      <family val="2"/>
    </font>
    <font>
      <sz val="11"/>
      <color indexed="10"/>
      <name val="Calibri"/>
      <family val="2"/>
    </font>
    <font>
      <b/>
      <sz val="11"/>
      <color theme="1"/>
      <name val="Calibri"/>
      <family val="2"/>
      <scheme val="minor"/>
    </font>
    <font>
      <sz val="11"/>
      <name val="Calibri"/>
      <family val="2"/>
      <scheme val="minor"/>
    </font>
    <font>
      <b/>
      <i/>
      <sz val="11"/>
      <name val="Calibri"/>
      <family val="2"/>
      <scheme val="minor"/>
    </font>
    <font>
      <b/>
      <i/>
      <sz val="11"/>
      <color theme="1"/>
      <name val="Calibri"/>
      <family val="2"/>
      <scheme val="minor"/>
    </font>
    <font>
      <i/>
      <sz val="11"/>
      <color theme="1"/>
      <name val="Calibri"/>
      <family val="2"/>
      <scheme val="minor"/>
    </font>
    <font>
      <b/>
      <sz val="11"/>
      <name val="Calibri"/>
      <family val="2"/>
      <scheme val="minor"/>
    </font>
    <font>
      <b/>
      <sz val="9"/>
      <color indexed="81"/>
      <name val="Tahoma"/>
      <family val="2"/>
    </font>
    <font>
      <sz val="9"/>
      <color indexed="81"/>
      <name val="Tahoma"/>
      <family val="2"/>
    </font>
    <font>
      <i/>
      <sz val="10"/>
      <name val="Arial"/>
      <family val="2"/>
    </font>
    <font>
      <b/>
      <sz val="10"/>
      <name val="Palatino Linotype"/>
      <family val="1"/>
    </font>
    <font>
      <sz val="10"/>
      <name val="Palatino Linotype"/>
      <family val="1"/>
    </font>
    <font>
      <sz val="11"/>
      <color indexed="63"/>
      <name val="Calibri"/>
      <family val="2"/>
    </font>
    <font>
      <b/>
      <sz val="15"/>
      <color indexed="62"/>
      <name val="Calibri"/>
      <family val="2"/>
    </font>
    <font>
      <b/>
      <sz val="11"/>
      <color indexed="62"/>
      <name val="Calibri"/>
      <family val="2"/>
    </font>
    <font>
      <sz val="9"/>
      <name val="Arial"/>
      <family val="2"/>
    </font>
    <font>
      <sz val="12"/>
      <name val="Helv"/>
    </font>
    <font>
      <b/>
      <sz val="18"/>
      <color indexed="62"/>
      <name val="Cambria"/>
      <family val="2"/>
    </font>
    <font>
      <sz val="10"/>
      <name val="굴림"/>
      <family val="3"/>
      <charset val="129"/>
    </font>
    <font>
      <b/>
      <sz val="14"/>
      <color theme="1"/>
      <name val="Calibri"/>
      <family val="2"/>
      <scheme val="minor"/>
    </font>
    <font>
      <sz val="10"/>
      <color indexed="10"/>
      <name val="Arial"/>
      <family val="2"/>
    </font>
    <font>
      <sz val="11"/>
      <name val="Segoe UI"/>
      <family val="2"/>
    </font>
    <font>
      <b/>
      <sz val="11"/>
      <name val="Segoe UI"/>
      <family val="2"/>
    </font>
    <font>
      <b/>
      <u/>
      <sz val="11"/>
      <name val="Segoe UI"/>
      <family val="2"/>
    </font>
    <font>
      <b/>
      <sz val="13"/>
      <color theme="3"/>
      <name val="Arial"/>
      <family val="2"/>
    </font>
    <font>
      <sz val="11"/>
      <name val="Calibri"/>
      <family val="2"/>
    </font>
    <font>
      <sz val="9"/>
      <color theme="1"/>
      <name val="Arial"/>
      <family val="2"/>
    </font>
    <font>
      <sz val="10"/>
      <name val="Verdana"/>
      <family val="2"/>
    </font>
  </fonts>
  <fills count="82">
    <fill>
      <patternFill patternType="none"/>
    </fill>
    <fill>
      <patternFill patternType="gray125"/>
    </fill>
    <fill>
      <patternFill patternType="solid">
        <fgColor indexed="18"/>
        <bgColor indexed="64"/>
      </patternFill>
    </fill>
    <fill>
      <patternFill patternType="solid">
        <fgColor indexed="26"/>
        <bgColor indexed="64"/>
      </patternFill>
    </fill>
    <fill>
      <patternFill patternType="solid">
        <fgColor indexed="12"/>
        <bgColor indexed="64"/>
      </patternFill>
    </fill>
    <fill>
      <patternFill patternType="solid">
        <fgColor indexed="22"/>
        <bgColor indexed="64"/>
      </patternFill>
    </fill>
    <fill>
      <patternFill patternType="solid">
        <fgColor theme="4" tint="0.79998168889431442"/>
        <bgColor indexed="64"/>
      </patternFill>
    </fill>
    <fill>
      <patternFill patternType="solid">
        <fgColor indexed="57"/>
        <bgColor indexed="64"/>
      </patternFill>
    </fill>
    <fill>
      <patternFill patternType="solid">
        <fgColor indexed="47"/>
        <bgColor indexed="64"/>
      </patternFill>
    </fill>
    <fill>
      <patternFill patternType="solid">
        <fgColor indexed="44"/>
        <bgColor indexed="64"/>
      </patternFill>
    </fill>
    <fill>
      <patternFill patternType="solid">
        <fgColor rgb="FFFFFF00"/>
        <bgColor indexed="64"/>
      </patternFill>
    </fill>
    <fill>
      <patternFill patternType="solid">
        <fgColor indexed="43"/>
        <bgColor indexed="64"/>
      </patternFill>
    </fill>
    <fill>
      <patternFill patternType="solid">
        <fgColor indexed="4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30"/>
        <bgColor indexed="30"/>
      </patternFill>
    </fill>
    <fill>
      <patternFill patternType="solid">
        <fgColor indexed="62"/>
      </patternFill>
    </fill>
    <fill>
      <patternFill patternType="solid">
        <fgColor indexed="45"/>
        <bgColor indexed="45"/>
      </patternFill>
    </fill>
    <fill>
      <patternFill patternType="solid">
        <fgColor indexed="29"/>
        <bgColor indexed="29"/>
      </patternFill>
    </fill>
    <fill>
      <patternFill patternType="solid">
        <fgColor indexed="10"/>
      </patternFill>
    </fill>
    <fill>
      <patternFill patternType="solid">
        <fgColor indexed="42"/>
        <bgColor indexed="42"/>
      </patternFill>
    </fill>
    <fill>
      <patternFill patternType="solid">
        <fgColor indexed="11"/>
        <bgColor indexed="11"/>
      </patternFill>
    </fill>
    <fill>
      <patternFill patternType="solid">
        <fgColor indexed="57"/>
      </patternFill>
    </fill>
    <fill>
      <patternFill patternType="solid">
        <fgColor indexed="46"/>
        <bgColor indexed="46"/>
      </patternFill>
    </fill>
    <fill>
      <patternFill patternType="solid">
        <fgColor indexed="36"/>
        <bgColor indexed="36"/>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49"/>
      </patternFill>
    </fill>
    <fill>
      <patternFill patternType="lightUp">
        <fgColor indexed="9"/>
        <bgColor indexed="10"/>
      </patternFill>
    </fill>
    <fill>
      <patternFill patternType="lightUp">
        <fgColor indexed="9"/>
        <bgColor indexed="57"/>
      </patternFill>
    </fill>
    <fill>
      <patternFill patternType="solid">
        <fgColor indexed="8"/>
        <bgColor indexed="64"/>
      </patternFill>
    </fill>
    <fill>
      <patternFill patternType="solid">
        <fgColor indexed="43"/>
      </patternFill>
    </fill>
    <fill>
      <patternFill patternType="solid">
        <fgColor indexed="26"/>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9"/>
      </patternFill>
    </fill>
    <fill>
      <patternFill patternType="solid">
        <fgColor indexed="8"/>
      </patternFill>
    </fill>
    <fill>
      <patternFill patternType="solid">
        <fgColor indexed="54"/>
      </patternFill>
    </fill>
    <fill>
      <patternFill patternType="solid">
        <fgColor theme="3"/>
        <bgColor indexed="64"/>
      </patternFill>
    </fill>
    <fill>
      <patternFill patternType="solid">
        <fgColor theme="3" tint="0.39997558519241921"/>
        <bgColor indexed="64"/>
      </patternFill>
    </fill>
    <fill>
      <patternFill patternType="solid">
        <fgColor indexed="60"/>
        <bgColor indexed="64"/>
      </patternFill>
    </fill>
    <fill>
      <patternFill patternType="solid">
        <fgColor indexed="31"/>
        <bgColor indexed="64"/>
      </patternFill>
    </fill>
    <fill>
      <patternFill patternType="solid">
        <fgColor theme="9" tint="0.79998168889431442"/>
        <bgColor indexed="64"/>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tint="-0.14996795556505021"/>
        <bgColor indexed="64"/>
      </patternFill>
    </fill>
  </fills>
  <borders count="41">
    <border>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style="thin">
        <color indexed="64"/>
      </top>
      <bottom style="thin">
        <color indexed="64"/>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8153">
    <xf numFmtId="0" fontId="0" fillId="0" borderId="0">
      <alignment readingOrder="1"/>
    </xf>
    <xf numFmtId="0" fontId="4" fillId="0" borderId="0"/>
    <xf numFmtId="0" fontId="6" fillId="0" borderId="0"/>
    <xf numFmtId="0" fontId="6" fillId="9" borderId="0" applyNumberFormat="0" applyAlignment="0">
      <alignment horizontal="right"/>
    </xf>
    <xf numFmtId="0" fontId="6" fillId="8" borderId="0" applyNumberFormat="0" applyAlignment="0"/>
    <xf numFmtId="167" fontId="16" fillId="0" borderId="0"/>
    <xf numFmtId="0" fontId="17" fillId="0" borderId="0">
      <alignment horizontal="center" wrapText="1"/>
    </xf>
    <xf numFmtId="9" fontId="6" fillId="0" borderId="0" applyFont="0" applyFill="0" applyBorder="0" applyAlignment="0" applyProtection="0"/>
    <xf numFmtId="0" fontId="18" fillId="0" borderId="0"/>
    <xf numFmtId="0" fontId="18" fillId="0" borderId="0"/>
    <xf numFmtId="0" fontId="3" fillId="0" borderId="0"/>
    <xf numFmtId="0" fontId="3" fillId="0" borderId="0"/>
    <xf numFmtId="0" fontId="6" fillId="0" borderId="0">
      <alignment readingOrder="1"/>
    </xf>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2" borderId="0" applyNumberFormat="0" applyBorder="0" applyAlignment="0" applyProtection="0"/>
    <xf numFmtId="0" fontId="20" fillId="23"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3" fillId="29" borderId="0" applyNumberFormat="0" applyBorder="0" applyAlignment="0" applyProtection="0"/>
    <xf numFmtId="0" fontId="20" fillId="30"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3" fillId="32" borderId="0" applyNumberFormat="0" applyBorder="0" applyAlignment="0" applyProtection="0"/>
    <xf numFmtId="0" fontId="20"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3" fillId="35" borderId="0" applyNumberFormat="0" applyBorder="0" applyAlignment="0" applyProtection="0"/>
    <xf numFmtId="0" fontId="20" fillId="36"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3" fillId="38" borderId="0" applyNumberFormat="0" applyBorder="0" applyAlignment="0" applyProtection="0"/>
    <xf numFmtId="0" fontId="20" fillId="24" borderId="0" applyNumberFormat="0" applyBorder="0" applyAlignment="0" applyProtection="0"/>
    <xf numFmtId="0" fontId="11" fillId="39" borderId="0" applyNumberFormat="0" applyBorder="0" applyAlignment="0" applyProtection="0"/>
    <xf numFmtId="0" fontId="11" fillId="28" borderId="0" applyNumberFormat="0" applyBorder="0" applyAlignment="0" applyProtection="0"/>
    <xf numFmtId="0" fontId="13" fillId="40" borderId="0" applyNumberFormat="0" applyBorder="0" applyAlignment="0" applyProtection="0"/>
    <xf numFmtId="0" fontId="20" fillId="25"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3" fillId="43" borderId="0" applyNumberFormat="0" applyBorder="0" applyAlignment="0" applyProtection="0"/>
    <xf numFmtId="0" fontId="20" fillId="44" borderId="0" applyNumberFormat="0" applyBorder="0" applyAlignment="0" applyProtection="0"/>
    <xf numFmtId="0" fontId="21" fillId="14" borderId="0" applyNumberFormat="0" applyBorder="0" applyAlignment="0" applyProtection="0"/>
    <xf numFmtId="0" fontId="22" fillId="45" borderId="11" applyNumberFormat="0" applyAlignment="0" applyProtection="0"/>
    <xf numFmtId="0" fontId="23" fillId="46" borderId="12" applyNumberFormat="0" applyAlignment="0" applyProtection="0"/>
    <xf numFmtId="41"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6" fillId="9" borderId="0" applyNumberFormat="0" applyAlignment="0">
      <alignment horizontal="right"/>
    </xf>
    <xf numFmtId="0" fontId="6" fillId="9" borderId="0" applyNumberFormat="0" applyAlignment="0">
      <alignment horizontal="right"/>
    </xf>
    <xf numFmtId="0" fontId="6" fillId="9" borderId="0" applyNumberFormat="0" applyAlignment="0">
      <alignment horizontal="right"/>
    </xf>
    <xf numFmtId="0" fontId="25" fillId="47"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6" fillId="0" borderId="0" applyNumberFormat="0" applyFill="0" applyBorder="0" applyAlignment="0" applyProtection="0"/>
    <xf numFmtId="0" fontId="27" fillId="15" borderId="0" applyNumberFormat="0" applyBorder="0" applyAlignment="0" applyProtection="0"/>
    <xf numFmtId="0" fontId="28" fillId="0" borderId="13" applyNumberFormat="0" applyFill="0" applyAlignment="0" applyProtection="0"/>
    <xf numFmtId="0" fontId="8" fillId="50" borderId="14">
      <alignment horizontal="left"/>
    </xf>
    <xf numFmtId="0" fontId="29" fillId="0" borderId="15" applyNumberFormat="0" applyFill="0" applyAlignment="0" applyProtection="0"/>
    <xf numFmtId="0" fontId="30" fillId="0" borderId="16"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18" borderId="11" applyNumberFormat="0" applyAlignment="0" applyProtection="0"/>
    <xf numFmtId="0" fontId="38" fillId="0" borderId="17" applyNumberFormat="0" applyFill="0" applyAlignment="0" applyProtection="0"/>
    <xf numFmtId="0" fontId="39" fillId="51" borderId="0" applyNumberFormat="0" applyBorder="0" applyAlignment="0" applyProtection="0"/>
    <xf numFmtId="0" fontId="19" fillId="0" borderId="0"/>
    <xf numFmtId="0" fontId="6" fillId="0" borderId="0"/>
    <xf numFmtId="0" fontId="19" fillId="0" borderId="0"/>
    <xf numFmtId="0" fontId="19" fillId="0" borderId="0"/>
    <xf numFmtId="0" fontId="6" fillId="0" borderId="0"/>
    <xf numFmtId="0" fontId="6" fillId="0" borderId="0">
      <alignment readingOrder="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 fillId="0" borderId="0"/>
    <xf numFmtId="0" fontId="18" fillId="0" borderId="0"/>
    <xf numFmtId="0" fontId="18" fillId="0" borderId="0"/>
    <xf numFmtId="0" fontId="6" fillId="0" borderId="0">
      <alignment readingOrder="1"/>
    </xf>
    <xf numFmtId="0" fontId="18" fillId="0" borderId="0"/>
    <xf numFmtId="0" fontId="6" fillId="0" borderId="0">
      <alignment readingOrder="1"/>
    </xf>
    <xf numFmtId="0" fontId="6" fillId="0" borderId="0"/>
    <xf numFmtId="0" fontId="6" fillId="0" borderId="0"/>
    <xf numFmtId="0" fontId="6" fillId="0" borderId="0"/>
    <xf numFmtId="0" fontId="6" fillId="0" borderId="0"/>
    <xf numFmtId="0" fontId="6" fillId="0" borderId="0"/>
    <xf numFmtId="0" fontId="6" fillId="0" borderId="0">
      <alignment readingOrder="1"/>
    </xf>
    <xf numFmtId="0" fontId="19" fillId="0" borderId="0"/>
    <xf numFmtId="0" fontId="19" fillId="0" borderId="0"/>
    <xf numFmtId="0" fontId="18" fillId="0" borderId="0"/>
    <xf numFmtId="0" fontId="18" fillId="0" borderId="0"/>
    <xf numFmtId="0" fontId="18" fillId="0" borderId="0"/>
    <xf numFmtId="0" fontId="18" fillId="0" borderId="0"/>
    <xf numFmtId="0" fontId="6" fillId="0" borderId="0">
      <alignment readingOrder="1"/>
    </xf>
    <xf numFmtId="0" fontId="6" fillId="0" borderId="0">
      <alignment readingOrder="1"/>
    </xf>
    <xf numFmtId="0" fontId="6" fillId="0" borderId="0">
      <alignment readingOrder="1"/>
    </xf>
    <xf numFmtId="0" fontId="18" fillId="0" borderId="0"/>
    <xf numFmtId="0" fontId="18" fillId="0" borderId="0"/>
    <xf numFmtId="0" fontId="19" fillId="0" borderId="0"/>
    <xf numFmtId="0" fontId="6" fillId="0" borderId="0">
      <alignment readingOrder="1"/>
    </xf>
    <xf numFmtId="0" fontId="18" fillId="0" borderId="0"/>
    <xf numFmtId="0" fontId="6" fillId="0" borderId="0">
      <alignment readingOrder="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 fillId="0" borderId="0">
      <alignment readingOrder="1"/>
    </xf>
    <xf numFmtId="0" fontId="6" fillId="0" borderId="0"/>
    <xf numFmtId="0" fontId="6" fillId="0" borderId="0"/>
    <xf numFmtId="0" fontId="6" fillId="0" borderId="0"/>
    <xf numFmtId="0" fontId="6" fillId="0" borderId="0"/>
    <xf numFmtId="0" fontId="6" fillId="0" borderId="0"/>
    <xf numFmtId="0" fontId="6" fillId="0" borderId="0">
      <alignment readingOrder="1"/>
    </xf>
    <xf numFmtId="0" fontId="6" fillId="0" borderId="0"/>
    <xf numFmtId="0" fontId="6" fillId="0" borderId="0"/>
    <xf numFmtId="0" fontId="19" fillId="0" borderId="0"/>
    <xf numFmtId="0" fontId="18" fillId="0" borderId="0"/>
    <xf numFmtId="0" fontId="19" fillId="0" borderId="0"/>
    <xf numFmtId="0" fontId="18" fillId="0" borderId="0"/>
    <xf numFmtId="0" fontId="6" fillId="0" borderId="0" applyNumberFormat="0" applyFill="0" applyBorder="0" applyAlignment="0" applyProtection="0"/>
    <xf numFmtId="0" fontId="18" fillId="0" borderId="0"/>
    <xf numFmtId="0" fontId="18" fillId="0" borderId="0"/>
    <xf numFmtId="0" fontId="24" fillId="0" borderId="0"/>
    <xf numFmtId="0" fontId="18" fillId="0" borderId="0"/>
    <xf numFmtId="0" fontId="18" fillId="0" borderId="0"/>
    <xf numFmtId="0" fontId="6" fillId="0" borderId="0">
      <alignment readingOrder="1"/>
    </xf>
    <xf numFmtId="0" fontId="18" fillId="0" borderId="0"/>
    <xf numFmtId="0" fontId="18" fillId="0" borderId="0"/>
    <xf numFmtId="0" fontId="19" fillId="0" borderId="0"/>
    <xf numFmtId="0" fontId="19" fillId="0" borderId="0"/>
    <xf numFmtId="0" fontId="40" fillId="0" borderId="0"/>
    <xf numFmtId="0" fontId="19" fillId="0" borderId="0"/>
    <xf numFmtId="0" fontId="19" fillId="0" borderId="0"/>
    <xf numFmtId="0" fontId="19" fillId="0" borderId="0"/>
    <xf numFmtId="0" fontId="19" fillId="0" borderId="0"/>
    <xf numFmtId="0" fontId="6" fillId="0" borderId="0">
      <alignment readingOrder="1"/>
    </xf>
    <xf numFmtId="0" fontId="6" fillId="0" borderId="0">
      <alignment readingOrder="1"/>
    </xf>
    <xf numFmtId="0" fontId="19" fillId="52" borderId="18" applyNumberFormat="0" applyFont="0" applyAlignment="0" applyProtection="0"/>
    <xf numFmtId="0" fontId="19" fillId="52" borderId="18" applyNumberFormat="0" applyFont="0" applyAlignment="0" applyProtection="0"/>
    <xf numFmtId="0" fontId="41" fillId="45" borderId="19" applyNumberFormat="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applyNumberFormat="0" applyFill="0" applyBorder="0" applyAlignment="0" applyProtection="0"/>
    <xf numFmtId="0" fontId="43" fillId="0" borderId="0"/>
    <xf numFmtId="0" fontId="44" fillId="0" borderId="0"/>
    <xf numFmtId="0" fontId="42" fillId="0" borderId="0" applyNumberFormat="0" applyFill="0" applyBorder="0" applyAlignment="0" applyProtection="0"/>
    <xf numFmtId="0" fontId="45" fillId="0" borderId="20" applyNumberFormat="0" applyFill="0" applyAlignment="0" applyProtection="0"/>
    <xf numFmtId="0" fontId="46" fillId="0" borderId="0" applyNumberFormat="0" applyFill="0" applyBorder="0" applyAlignment="0" applyProtection="0"/>
    <xf numFmtId="0" fontId="6" fillId="0" borderId="0"/>
    <xf numFmtId="0" fontId="6" fillId="0" borderId="0"/>
    <xf numFmtId="0" fontId="2" fillId="0" borderId="0"/>
    <xf numFmtId="0" fontId="2" fillId="0" borderId="0"/>
    <xf numFmtId="0" fontId="34" fillId="0" borderId="0" applyNumberFormat="0" applyFill="0" applyBorder="0" applyAlignment="0" applyProtection="0">
      <alignment readingOrder="1"/>
    </xf>
    <xf numFmtId="0" fontId="6" fillId="0" borderId="0">
      <alignment readingOrder="1"/>
    </xf>
    <xf numFmtId="0" fontId="19" fillId="59" borderId="0" applyNumberFormat="0" applyBorder="0" applyAlignment="0" applyProtection="0"/>
    <xf numFmtId="0" fontId="58" fillId="60" borderId="0" applyNumberFormat="0" applyBorder="0" applyAlignment="0" applyProtection="0"/>
    <xf numFmtId="0" fontId="58" fillId="18" borderId="0" applyNumberFormat="0" applyBorder="0" applyAlignment="0" applyProtection="0"/>
    <xf numFmtId="0" fontId="19" fillId="14" borderId="0" applyNumberFormat="0" applyBorder="0" applyAlignment="0" applyProtection="0"/>
    <xf numFmtId="0" fontId="58" fillId="52" borderId="0" applyNumberFormat="0" applyBorder="0" applyAlignment="0" applyProtection="0"/>
    <xf numFmtId="0" fontId="19" fillId="59" borderId="0" applyNumberFormat="0" applyBorder="0" applyAlignment="0" applyProtection="0"/>
    <xf numFmtId="0" fontId="58" fillId="60" borderId="0" applyNumberFormat="0" applyBorder="0" applyAlignment="0" applyProtection="0"/>
    <xf numFmtId="0" fontId="58" fillId="17" borderId="0" applyNumberFormat="0" applyBorder="0" applyAlignment="0" applyProtection="0"/>
    <xf numFmtId="0" fontId="58" fillId="18" borderId="0" applyNumberFormat="0" applyBorder="0" applyAlignment="0" applyProtection="0"/>
    <xf numFmtId="0" fontId="19" fillId="45" borderId="0" applyNumberFormat="0" applyBorder="0" applyAlignment="0" applyProtection="0"/>
    <xf numFmtId="0" fontId="58" fillId="45" borderId="0" applyNumberFormat="0" applyBorder="0" applyAlignment="0" applyProtection="0"/>
    <xf numFmtId="0" fontId="19" fillId="14" borderId="0" applyNumberFormat="0" applyBorder="0" applyAlignment="0" applyProtection="0"/>
    <xf numFmtId="0" fontId="58" fillId="20" borderId="0" applyNumberFormat="0" applyBorder="0" applyAlignment="0" applyProtection="0"/>
    <xf numFmtId="0" fontId="19" fillId="14" borderId="0" applyNumberFormat="0" applyBorder="0" applyAlignment="0" applyProtection="0"/>
    <xf numFmtId="0" fontId="58" fillId="51" borderId="0" applyNumberFormat="0" applyBorder="0" applyAlignment="0" applyProtection="0"/>
    <xf numFmtId="0" fontId="19" fillId="45" borderId="0" applyNumberFormat="0" applyBorder="0" applyAlignment="0" applyProtection="0"/>
    <xf numFmtId="0" fontId="58" fillId="45" borderId="0" applyNumberFormat="0" applyBorder="0" applyAlignment="0" applyProtection="0"/>
    <xf numFmtId="0" fontId="58" fillId="19" borderId="0" applyNumberFormat="0" applyBorder="0" applyAlignment="0" applyProtection="0"/>
    <xf numFmtId="0" fontId="19" fillId="18" borderId="0" applyNumberFormat="0" applyBorder="0" applyAlignment="0" applyProtection="0"/>
    <xf numFmtId="0" fontId="58" fillId="18"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14" borderId="0" applyNumberFormat="0" applyBorder="0" applyAlignment="0" applyProtection="0"/>
    <xf numFmtId="0" fontId="20" fillId="20" borderId="0" applyNumberFormat="0" applyBorder="0" applyAlignment="0" applyProtection="0"/>
    <xf numFmtId="0" fontId="20" fillId="14" borderId="0" applyNumberFormat="0" applyBorder="0" applyAlignment="0" applyProtection="0"/>
    <xf numFmtId="0" fontId="20" fillId="51"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25"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33" borderId="0" applyNumberFormat="0" applyBorder="0" applyAlignment="0" applyProtection="0"/>
    <xf numFmtId="0" fontId="20" fillId="14" borderId="0" applyNumberFormat="0" applyBorder="0" applyAlignment="0" applyProtection="0"/>
    <xf numFmtId="0" fontId="20" fillId="36"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25" borderId="0" applyNumberFormat="0" applyBorder="0" applyAlignment="0" applyProtection="0"/>
    <xf numFmtId="0" fontId="20" fillId="44" borderId="0" applyNumberFormat="0" applyBorder="0" applyAlignment="0" applyProtection="0"/>
    <xf numFmtId="0" fontId="21" fillId="16" borderId="0" applyNumberFormat="0" applyBorder="0" applyAlignment="0" applyProtection="0"/>
    <xf numFmtId="0" fontId="21" fillId="14" borderId="0" applyNumberFormat="0" applyBorder="0" applyAlignment="0" applyProtection="0"/>
    <xf numFmtId="0" fontId="22" fillId="59" borderId="11" applyNumberFormat="0" applyAlignment="0" applyProtection="0"/>
    <xf numFmtId="0" fontId="22" fillId="59" borderId="11" applyNumberFormat="0" applyAlignment="0" applyProtection="0"/>
    <xf numFmtId="0" fontId="23" fillId="46" borderId="12"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9" borderId="0" applyNumberFormat="0" applyAlignment="0">
      <alignment horizontal="right"/>
    </xf>
    <xf numFmtId="0" fontId="6" fillId="9" borderId="0" applyNumberFormat="0" applyAlignment="0">
      <alignment horizontal="right"/>
    </xf>
    <xf numFmtId="0" fontId="26" fillId="0" borderId="0" applyNumberFormat="0" applyFill="0" applyBorder="0" applyAlignment="0" applyProtection="0"/>
    <xf numFmtId="0" fontId="27" fillId="15" borderId="0" applyNumberFormat="0" applyBorder="0" applyAlignment="0" applyProtection="0"/>
    <xf numFmtId="0" fontId="59" fillId="0" borderId="26" applyNumberFormat="0" applyFill="0" applyAlignment="0" applyProtection="0"/>
    <xf numFmtId="0" fontId="59" fillId="0" borderId="26" applyNumberFormat="0" applyFill="0" applyAlignment="0" applyProtection="0"/>
    <xf numFmtId="0" fontId="60" fillId="0" borderId="27" applyNumberFormat="0" applyFill="0" applyAlignment="0" applyProtection="0"/>
    <xf numFmtId="0" fontId="60" fillId="0" borderId="27"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37" fillId="18" borderId="11" applyNumberFormat="0" applyAlignment="0" applyProtection="0"/>
    <xf numFmtId="0" fontId="38" fillId="0" borderId="17" applyNumberFormat="0" applyFill="0" applyAlignment="0" applyProtection="0"/>
    <xf numFmtId="0" fontId="39" fillId="51" borderId="0" applyNumberFormat="0" applyBorder="0" applyAlignment="0" applyProtection="0"/>
    <xf numFmtId="0" fontId="18" fillId="0" borderId="0"/>
    <xf numFmtId="0" fontId="6" fillId="0" borderId="0"/>
    <xf numFmtId="0" fontId="6" fillId="0" borderId="0"/>
    <xf numFmtId="0" fontId="6" fillId="0" borderId="0">
      <alignment readingOrder="1"/>
    </xf>
    <xf numFmtId="0" fontId="61" fillId="0" borderId="0"/>
    <xf numFmtId="0" fontId="62" fillId="0" borderId="0"/>
    <xf numFmtId="0" fontId="62" fillId="0" borderId="0"/>
    <xf numFmtId="0" fontId="62" fillId="0" borderId="0"/>
    <xf numFmtId="0" fontId="6" fillId="0" borderId="0"/>
    <xf numFmtId="0" fontId="6" fillId="0" borderId="0"/>
    <xf numFmtId="0" fontId="6" fillId="0" borderId="0"/>
    <xf numFmtId="0" fontId="62" fillId="0" borderId="0"/>
    <xf numFmtId="0" fontId="62" fillId="0" borderId="0"/>
    <xf numFmtId="0" fontId="62" fillId="0" borderId="0"/>
    <xf numFmtId="0" fontId="6"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8" fillId="0" borderId="0"/>
    <xf numFmtId="0" fontId="18" fillId="0" borderId="0"/>
    <xf numFmtId="0" fontId="18"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 fillId="0" borderId="0"/>
    <xf numFmtId="0" fontId="18" fillId="0" borderId="0"/>
    <xf numFmtId="0" fontId="18" fillId="0" borderId="0"/>
    <xf numFmtId="0" fontId="6" fillId="0" borderId="0"/>
    <xf numFmtId="0" fontId="18" fillId="0" borderId="0"/>
    <xf numFmtId="0" fontId="6" fillId="0" borderId="0">
      <alignment readingOrder="1"/>
    </xf>
    <xf numFmtId="0" fontId="6" fillId="52" borderId="18" applyNumberFormat="0" applyFont="0" applyAlignment="0" applyProtection="0"/>
    <xf numFmtId="0" fontId="41" fillId="59" borderId="19" applyNumberFormat="0" applyAlignment="0" applyProtection="0"/>
    <xf numFmtId="0" fontId="41" fillId="59"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8" fontId="6" fillId="0" borderId="0" applyFill="0" applyBorder="0" applyAlignment="0" applyProtection="0">
      <alignment wrapText="1"/>
    </xf>
    <xf numFmtId="0" fontId="63" fillId="0" borderId="0" applyNumberFormat="0" applyFill="0" applyBorder="0" applyAlignment="0" applyProtection="0"/>
    <xf numFmtId="0" fontId="63" fillId="0" borderId="0" applyNumberFormat="0" applyFill="0" applyBorder="0" applyAlignment="0" applyProtection="0"/>
    <xf numFmtId="0" fontId="45" fillId="0" borderId="28" applyNumberFormat="0" applyFill="0" applyAlignment="0" applyProtection="0"/>
    <xf numFmtId="0" fontId="41" fillId="0" borderId="28" applyNumberFormat="0" applyFill="0" applyAlignment="0" applyProtection="0"/>
    <xf numFmtId="0" fontId="46" fillId="0" borderId="0" applyNumberFormat="0" applyFill="0" applyBorder="0" applyAlignment="0" applyProtection="0"/>
    <xf numFmtId="0" fontId="64" fillId="0" borderId="0">
      <alignment vertical="center"/>
    </xf>
    <xf numFmtId="9" fontId="40" fillId="0" borderId="0" applyFont="0" applyFill="0" applyBorder="0" applyAlignment="0" applyProtection="0"/>
    <xf numFmtId="43" fontId="6" fillId="0" borderId="0" applyFont="0" applyFill="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69"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7" borderId="0" applyNumberFormat="0" applyBorder="0" applyAlignment="0" applyProtection="0"/>
    <xf numFmtId="0" fontId="18" fillId="79" borderId="0" applyNumberFormat="0" applyBorder="0" applyAlignment="0" applyProtection="0"/>
    <xf numFmtId="0" fontId="18" fillId="79" borderId="0" applyNumberFormat="0" applyBorder="0" applyAlignment="0" applyProtection="0"/>
    <xf numFmtId="0" fontId="18" fillId="79" borderId="0" applyNumberFormat="0" applyBorder="0" applyAlignment="0" applyProtection="0"/>
    <xf numFmtId="0" fontId="18" fillId="79" borderId="0" applyNumberFormat="0" applyBorder="0" applyAlignment="0" applyProtection="0"/>
    <xf numFmtId="0" fontId="18" fillId="79"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0"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80" borderId="0" applyNumberFormat="0" applyBorder="0" applyAlignment="0" applyProtection="0"/>
    <xf numFmtId="0" fontId="18" fillId="80" borderId="0" applyNumberFormat="0" applyBorder="0" applyAlignment="0" applyProtection="0"/>
    <xf numFmtId="0" fontId="18" fillId="80" borderId="0" applyNumberFormat="0" applyBorder="0" applyAlignment="0" applyProtection="0"/>
    <xf numFmtId="0" fontId="18" fillId="80" borderId="0" applyNumberFormat="0" applyBorder="0" applyAlignment="0" applyProtection="0"/>
    <xf numFmtId="0" fontId="61" fillId="81" borderId="39"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9" borderId="0" applyNumberFormat="0" applyAlignment="0">
      <alignment horizontal="right"/>
    </xf>
    <xf numFmtId="0" fontId="6" fillId="9" borderId="0" applyNumberFormat="0" applyAlignment="0">
      <alignment horizontal="right"/>
    </xf>
    <xf numFmtId="0" fontId="6" fillId="9" borderId="0" applyNumberFormat="0" applyAlignment="0">
      <alignment horizontal="right"/>
    </xf>
    <xf numFmtId="0" fontId="6" fillId="8" borderId="0" applyNumberFormat="0" applyAlignment="0"/>
    <xf numFmtId="0" fontId="6" fillId="8" borderId="0" applyNumberFormat="0" applyAlignment="0"/>
    <xf numFmtId="0" fontId="6" fillId="8" borderId="0" applyNumberFormat="0" applyAlignment="0"/>
    <xf numFmtId="0" fontId="6" fillId="8" borderId="0" applyNumberFormat="0" applyAlignment="0"/>
    <xf numFmtId="0" fontId="6" fillId="8" borderId="0" applyNumberFormat="0" applyAlignment="0"/>
    <xf numFmtId="0" fontId="8" fillId="50" borderId="14">
      <alignment horizontal="left"/>
    </xf>
    <xf numFmtId="0" fontId="70" fillId="0" borderId="38" applyNumberFormat="0" applyFill="0" applyAlignment="0" applyProtection="0"/>
    <xf numFmtId="0" fontId="31" fillId="0" borderId="0" applyNumberFormat="0" applyFill="0" applyBorder="0" applyAlignment="0" applyProtection="0">
      <alignment vertical="top"/>
      <protection locked="0"/>
    </xf>
    <xf numFmtId="0" fontId="6" fillId="0" borderId="0"/>
    <xf numFmtId="0" fontId="6" fillId="0" borderId="0"/>
    <xf numFmtId="0" fontId="19" fillId="0" borderId="0"/>
    <xf numFmtId="0" fontId="6" fillId="0" borderId="0"/>
    <xf numFmtId="0" fontId="19" fillId="0" borderId="0"/>
    <xf numFmtId="0" fontId="19" fillId="0" borderId="0"/>
    <xf numFmtId="0" fontId="6" fillId="0" borderId="0"/>
    <xf numFmtId="0" fontId="18" fillId="0" borderId="0"/>
    <xf numFmtId="0" fontId="18" fillId="0" borderId="0"/>
    <xf numFmtId="0" fontId="6" fillId="0" borderId="0"/>
    <xf numFmtId="0" fontId="6" fillId="0" borderId="0">
      <alignment readingOrder="1"/>
    </xf>
    <xf numFmtId="0" fontId="6"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xf numFmtId="0" fontId="18" fillId="0" borderId="0"/>
    <xf numFmtId="0" fontId="18" fillId="0" borderId="0"/>
    <xf numFmtId="0" fontId="18" fillId="0" borderId="0"/>
    <xf numFmtId="0" fontId="18" fillId="0" borderId="0"/>
    <xf numFmtId="0" fontId="18" fillId="0" borderId="0"/>
    <xf numFmtId="0" fontId="6" fillId="0" borderId="0">
      <alignment readingOrder="1"/>
    </xf>
    <xf numFmtId="0" fontId="18" fillId="0" borderId="0"/>
    <xf numFmtId="0" fontId="18" fillId="0" borderId="0"/>
    <xf numFmtId="0" fontId="18" fillId="0" borderId="0"/>
    <xf numFmtId="0" fontId="6" fillId="0" borderId="0">
      <alignment readingOrder="1"/>
    </xf>
    <xf numFmtId="0" fontId="6" fillId="0" borderId="0">
      <alignment readingOrder="1"/>
    </xf>
    <xf numFmtId="0" fontId="18" fillId="0" borderId="0"/>
    <xf numFmtId="0" fontId="71" fillId="0" borderId="0"/>
    <xf numFmtId="0" fontId="6" fillId="0" borderId="0">
      <alignment readingOrder="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readingOrder="1"/>
    </xf>
    <xf numFmtId="0" fontId="6" fillId="0" borderId="0">
      <alignment readingOrder="1"/>
    </xf>
    <xf numFmtId="0" fontId="6" fillId="0" borderId="0">
      <alignment readingOrder="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19" fillId="0" borderId="0"/>
    <xf numFmtId="0" fontId="18" fillId="0" borderId="0"/>
    <xf numFmtId="0" fontId="6" fillId="0" borderId="0">
      <alignment readingOrder="1"/>
    </xf>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alignment readingOrder="1"/>
    </xf>
    <xf numFmtId="0" fontId="18" fillId="0" borderId="0"/>
    <xf numFmtId="0" fontId="18" fillId="0" borderId="0"/>
    <xf numFmtId="0" fontId="6" fillId="0" borderId="0"/>
    <xf numFmtId="0" fontId="6" fillId="0" borderId="0"/>
    <xf numFmtId="0" fontId="18" fillId="0" borderId="0"/>
    <xf numFmtId="0" fontId="18" fillId="0" borderId="0"/>
    <xf numFmtId="0" fontId="6" fillId="0" borderId="0"/>
    <xf numFmtId="0" fontId="6" fillId="0" borderId="0"/>
    <xf numFmtId="0" fontId="18" fillId="0" borderId="0"/>
    <xf numFmtId="0" fontId="18" fillId="0" borderId="0"/>
    <xf numFmtId="0" fontId="6" fillId="0" borderId="0"/>
    <xf numFmtId="0" fontId="6" fillId="0" borderId="0"/>
    <xf numFmtId="0" fontId="18" fillId="0" borderId="0"/>
    <xf numFmtId="0" fontId="18"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40" fillId="0" borderId="0"/>
    <xf numFmtId="0" fontId="4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40" fillId="0" borderId="0"/>
    <xf numFmtId="0" fontId="6" fillId="0" borderId="0">
      <alignment readingOrder="1"/>
    </xf>
    <xf numFmtId="0" fontId="6" fillId="0" borderId="0">
      <alignment readingOrder="1"/>
    </xf>
    <xf numFmtId="0" fontId="18" fillId="68" borderId="40" applyNumberFormat="0" applyFont="0" applyAlignment="0" applyProtection="0"/>
    <xf numFmtId="0" fontId="18" fillId="68" borderId="40" applyNumberFormat="0" applyFont="0" applyAlignment="0" applyProtection="0"/>
    <xf numFmtId="0" fontId="18" fillId="68" borderId="40" applyNumberFormat="0" applyFont="0" applyAlignment="0" applyProtection="0"/>
    <xf numFmtId="0" fontId="18" fillId="68" borderId="40" applyNumberFormat="0" applyFont="0" applyAlignment="0" applyProtection="0"/>
    <xf numFmtId="0" fontId="18" fillId="68" borderId="40" applyNumberFormat="0" applyFont="0" applyAlignment="0" applyProtection="0"/>
    <xf numFmtId="0" fontId="18" fillId="68" borderId="40" applyNumberFormat="0" applyFont="0" applyAlignment="0" applyProtection="0"/>
    <xf numFmtId="0" fontId="73" fillId="51" borderId="18" applyNumberFormat="0" applyFont="0" applyAlignment="0" applyProtection="0"/>
    <xf numFmtId="0" fontId="73" fillId="51" borderId="18" applyNumberFormat="0" applyFont="0" applyAlignment="0" applyProtection="0"/>
    <xf numFmtId="0" fontId="73" fillId="51" borderId="18"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cellStyleXfs>
  <cellXfs count="202">
    <xf numFmtId="0" fontId="0" fillId="0" borderId="0" xfId="0"/>
    <xf numFmtId="0" fontId="5" fillId="0" borderId="0" xfId="1" applyFont="1"/>
    <xf numFmtId="0" fontId="7" fillId="0" borderId="0" xfId="2" applyFont="1"/>
    <xf numFmtId="0" fontId="6" fillId="0" borderId="0" xfId="1" applyFont="1"/>
    <xf numFmtId="5" fontId="6" fillId="0" borderId="0" xfId="1" applyNumberFormat="1" applyFont="1"/>
    <xf numFmtId="164" fontId="6" fillId="0" borderId="0" xfId="1" applyNumberFormat="1" applyFont="1"/>
    <xf numFmtId="164" fontId="7" fillId="0" borderId="0" xfId="1" applyNumberFormat="1" applyFont="1"/>
    <xf numFmtId="0" fontId="0" fillId="0" borderId="0" xfId="0">
      <alignment readingOrder="1"/>
    </xf>
    <xf numFmtId="0" fontId="5" fillId="0" borderId="0" xfId="1" applyFont="1" applyAlignment="1">
      <alignment horizontal="left"/>
    </xf>
    <xf numFmtId="165" fontId="0" fillId="0" borderId="0" xfId="0" applyNumberFormat="1" applyAlignment="1">
      <alignment horizontal="center" readingOrder="1"/>
    </xf>
    <xf numFmtId="166" fontId="0" fillId="0" borderId="0" xfId="0" applyNumberFormat="1" applyAlignment="1">
      <alignment horizontal="center" readingOrder="1"/>
    </xf>
    <xf numFmtId="0" fontId="6" fillId="0" borderId="0" xfId="1" applyFont="1" applyAlignment="1">
      <alignment horizontal="center"/>
    </xf>
    <xf numFmtId="0" fontId="8" fillId="2" borderId="1" xfId="1" applyFont="1" applyFill="1" applyBorder="1" applyAlignment="1">
      <alignment horizontal="centerContinuous"/>
    </xf>
    <xf numFmtId="0" fontId="9" fillId="2" borderId="1" xfId="1" applyFont="1" applyFill="1" applyBorder="1" applyAlignment="1">
      <alignment horizontal="centerContinuous"/>
    </xf>
    <xf numFmtId="0" fontId="9" fillId="2" borderId="2" xfId="1" applyFont="1" applyFill="1" applyBorder="1" applyAlignment="1">
      <alignment horizontal="centerContinuous"/>
    </xf>
    <xf numFmtId="0" fontId="10" fillId="2" borderId="3" xfId="1" applyFont="1" applyFill="1" applyBorder="1" applyAlignment="1">
      <alignment horizontal="centerContinuous"/>
    </xf>
    <xf numFmtId="0" fontId="11" fillId="5" borderId="5" xfId="1" applyFont="1" applyFill="1" applyBorder="1" applyAlignment="1">
      <alignment horizontal="center" wrapText="1"/>
    </xf>
    <xf numFmtId="0" fontId="11" fillId="5" borderId="5" xfId="0" applyFont="1" applyFill="1" applyBorder="1" applyAlignment="1">
      <alignment horizontal="center" wrapText="1"/>
    </xf>
    <xf numFmtId="0" fontId="13" fillId="7" borderId="6" xfId="0" applyFont="1" applyFill="1" applyBorder="1" applyAlignment="1">
      <alignment horizontal="left" readingOrder="1"/>
    </xf>
    <xf numFmtId="0" fontId="13" fillId="7" borderId="7" xfId="0" applyFont="1" applyFill="1" applyBorder="1" applyAlignment="1">
      <alignment horizontal="center" wrapText="1" readingOrder="1"/>
    </xf>
    <xf numFmtId="164" fontId="0" fillId="0" borderId="0" xfId="0" applyNumberFormat="1">
      <alignment readingOrder="1"/>
    </xf>
    <xf numFmtId="0" fontId="11" fillId="8" borderId="5" xfId="0" applyFont="1" applyFill="1" applyBorder="1" applyAlignment="1">
      <alignment horizontal="center" wrapText="1" readingOrder="1"/>
    </xf>
    <xf numFmtId="0" fontId="11" fillId="8" borderId="7" xfId="0" applyFont="1" applyFill="1" applyBorder="1" applyAlignment="1">
      <alignment horizontal="center" wrapText="1" readingOrder="1"/>
    </xf>
    <xf numFmtId="164" fontId="11" fillId="8" borderId="7" xfId="0" applyNumberFormat="1" applyFont="1" applyFill="1" applyBorder="1" applyAlignment="1">
      <alignment horizontal="center" wrapText="1" readingOrder="1"/>
    </xf>
    <xf numFmtId="164" fontId="10" fillId="0" borderId="0" xfId="0" applyNumberFormat="1" applyFont="1">
      <alignment readingOrder="1"/>
    </xf>
    <xf numFmtId="164" fontId="11" fillId="9" borderId="8" xfId="0" applyNumberFormat="1" applyFont="1" applyFill="1" applyBorder="1" applyAlignment="1">
      <alignment horizontal="centerContinuous" wrapText="1" readingOrder="1"/>
    </xf>
    <xf numFmtId="1" fontId="0" fillId="0" borderId="0" xfId="0" applyNumberFormat="1">
      <alignment readingOrder="1"/>
    </xf>
    <xf numFmtId="0" fontId="11" fillId="9" borderId="5" xfId="0" applyFont="1" applyFill="1" applyBorder="1" applyAlignment="1">
      <alignment horizontal="center" wrapText="1" readingOrder="1"/>
    </xf>
    <xf numFmtId="0" fontId="11" fillId="9" borderId="7" xfId="0" applyFont="1" applyFill="1" applyBorder="1" applyAlignment="1">
      <alignment horizontal="center" wrapText="1" readingOrder="1"/>
    </xf>
    <xf numFmtId="164" fontId="11" fillId="9" borderId="7" xfId="0" applyNumberFormat="1" applyFont="1" applyFill="1" applyBorder="1" applyAlignment="1">
      <alignment horizontal="center" wrapText="1" readingOrder="1"/>
    </xf>
    <xf numFmtId="164" fontId="11" fillId="9" borderId="9" xfId="0" applyNumberFormat="1" applyFont="1" applyFill="1" applyBorder="1" applyAlignment="1">
      <alignment horizontal="centerContinuous" wrapText="1" readingOrder="1"/>
    </xf>
    <xf numFmtId="164" fontId="11" fillId="9" borderId="10" xfId="0" applyNumberFormat="1" applyFont="1" applyFill="1" applyBorder="1" applyAlignment="1">
      <alignment horizontal="centerContinuous" wrapText="1" readingOrder="1"/>
    </xf>
    <xf numFmtId="164" fontId="0" fillId="0" borderId="0" xfId="0" applyNumberFormat="1"/>
    <xf numFmtId="0" fontId="12" fillId="0" borderId="0" xfId="0" applyFont="1">
      <alignment readingOrder="1"/>
    </xf>
    <xf numFmtId="49" fontId="0" fillId="0" borderId="0" xfId="0" applyNumberFormat="1">
      <alignment readingOrder="1"/>
    </xf>
    <xf numFmtId="0" fontId="0" fillId="0" borderId="0" xfId="0" applyAlignment="1">
      <alignment horizontal="center" readingOrder="1"/>
    </xf>
    <xf numFmtId="0" fontId="0" fillId="0" borderId="0" xfId="0" applyFill="1" applyAlignment="1">
      <alignment horizontal="center" readingOrder="1"/>
    </xf>
    <xf numFmtId="0" fontId="0" fillId="0" borderId="0" xfId="0" applyFill="1">
      <alignment readingOrder="1"/>
    </xf>
    <xf numFmtId="0" fontId="0" fillId="0" borderId="0" xfId="0" applyFill="1" applyAlignment="1">
      <alignment vertical="center" wrapText="1" readingOrder="1"/>
    </xf>
    <xf numFmtId="9" fontId="12" fillId="11" borderId="0" xfId="0" applyNumberFormat="1" applyFont="1" applyFill="1">
      <alignment readingOrder="1"/>
    </xf>
    <xf numFmtId="0" fontId="0" fillId="11" borderId="0" xfId="0" applyFill="1">
      <alignment readingOrder="1"/>
    </xf>
    <xf numFmtId="1" fontId="0" fillId="11" borderId="0" xfId="0" applyNumberFormat="1" applyFill="1">
      <alignment readingOrder="1"/>
    </xf>
    <xf numFmtId="0" fontId="0" fillId="12" borderId="0" xfId="0" applyFill="1" applyAlignment="1">
      <alignment horizontal="center" wrapText="1" readingOrder="1"/>
    </xf>
    <xf numFmtId="164" fontId="0" fillId="0" borderId="0" xfId="0" applyNumberFormat="1" applyAlignment="1">
      <alignment horizontal="center" readingOrder="1"/>
    </xf>
    <xf numFmtId="1" fontId="0" fillId="0" borderId="0" xfId="0" applyNumberFormat="1" applyFill="1">
      <alignment readingOrder="1"/>
    </xf>
    <xf numFmtId="0" fontId="47" fillId="6" borderId="2" xfId="0" applyFont="1" applyFill="1" applyBorder="1"/>
    <xf numFmtId="0" fontId="47" fillId="54" borderId="5" xfId="0" applyFont="1" applyFill="1" applyBorder="1"/>
    <xf numFmtId="9" fontId="6" fillId="55" borderId="0" xfId="7" applyFill="1" applyAlignment="1">
      <alignment horizontal="center" readingOrder="1"/>
    </xf>
    <xf numFmtId="0" fontId="47" fillId="56" borderId="5" xfId="0" applyFont="1" applyFill="1" applyBorder="1"/>
    <xf numFmtId="9" fontId="47" fillId="54" borderId="5" xfId="7" applyFont="1" applyFill="1" applyBorder="1"/>
    <xf numFmtId="0" fontId="47" fillId="54" borderId="2" xfId="0" applyFont="1" applyFill="1" applyBorder="1"/>
    <xf numFmtId="0" fontId="47" fillId="54" borderId="4" xfId="0" applyFont="1" applyFill="1" applyBorder="1"/>
    <xf numFmtId="0" fontId="47" fillId="54" borderId="3" xfId="0" applyFont="1" applyFill="1" applyBorder="1"/>
    <xf numFmtId="0" fontId="47" fillId="54" borderId="21" xfId="0" applyFont="1" applyFill="1" applyBorder="1"/>
    <xf numFmtId="0" fontId="47" fillId="54" borderId="22" xfId="0" applyFont="1" applyFill="1" applyBorder="1"/>
    <xf numFmtId="1" fontId="0" fillId="57" borderId="0" xfId="0" applyNumberFormat="1" applyFill="1" applyAlignment="1">
      <alignment horizontal="center" readingOrder="1"/>
    </xf>
    <xf numFmtId="164" fontId="0" fillId="56" borderId="0" xfId="0" applyNumberFormat="1" applyFill="1" applyAlignment="1">
      <alignment horizontal="center" readingOrder="1"/>
    </xf>
    <xf numFmtId="0" fontId="47" fillId="54" borderId="1" xfId="0" applyFont="1" applyFill="1" applyBorder="1"/>
    <xf numFmtId="0" fontId="47" fillId="54" borderId="23" xfId="0" applyFont="1" applyFill="1" applyBorder="1"/>
    <xf numFmtId="0" fontId="47" fillId="55" borderId="5" xfId="0" applyFont="1" applyFill="1" applyBorder="1"/>
    <xf numFmtId="164" fontId="47" fillId="55" borderId="5" xfId="0" applyNumberFormat="1" applyFont="1" applyFill="1" applyBorder="1"/>
    <xf numFmtId="0" fontId="47" fillId="54" borderId="6" xfId="0" applyFont="1" applyFill="1" applyBorder="1"/>
    <xf numFmtId="0" fontId="47" fillId="54" borderId="14" xfId="0" applyFont="1" applyFill="1" applyBorder="1"/>
    <xf numFmtId="0" fontId="47" fillId="54" borderId="7" xfId="0" applyFont="1" applyFill="1" applyBorder="1"/>
    <xf numFmtId="0" fontId="47" fillId="6" borderId="5" xfId="0" applyFont="1" applyFill="1" applyBorder="1"/>
    <xf numFmtId="0" fontId="47" fillId="6" borderId="0" xfId="8" applyFont="1" applyFill="1" applyBorder="1"/>
    <xf numFmtId="0" fontId="18" fillId="6" borderId="0" xfId="8" applyFill="1" applyBorder="1"/>
    <xf numFmtId="0" fontId="18" fillId="0" borderId="0" xfId="8" applyBorder="1"/>
    <xf numFmtId="0" fontId="48" fillId="0" borderId="0" xfId="8" applyFont="1" applyFill="1" applyBorder="1" applyAlignment="1">
      <alignment horizontal="left" wrapText="1"/>
    </xf>
    <xf numFmtId="1" fontId="49" fillId="0" borderId="0" xfId="8" applyNumberFormat="1" applyFont="1" applyFill="1" applyBorder="1" applyAlignment="1">
      <alignment horizontal="center"/>
    </xf>
    <xf numFmtId="0" fontId="50" fillId="0" borderId="0" xfId="8" applyFont="1" applyFill="1" applyBorder="1" applyAlignment="1">
      <alignment horizontal="center"/>
    </xf>
    <xf numFmtId="0" fontId="18" fillId="0" borderId="0" xfId="8" applyFill="1" applyBorder="1"/>
    <xf numFmtId="1" fontId="48" fillId="0" borderId="0" xfId="8" applyNumberFormat="1" applyFont="1" applyFill="1" applyBorder="1" applyAlignment="1">
      <alignment vertical="top"/>
    </xf>
    <xf numFmtId="9" fontId="18" fillId="0" borderId="0" xfId="7" applyFont="1" applyFill="1" applyBorder="1" applyAlignment="1">
      <alignment vertical="top"/>
    </xf>
    <xf numFmtId="1" fontId="18" fillId="0" borderId="0" xfId="8" applyNumberFormat="1" applyFill="1" applyBorder="1" applyAlignment="1">
      <alignment vertical="top"/>
    </xf>
    <xf numFmtId="0" fontId="18" fillId="0" borderId="0" xfId="8" applyFont="1" applyFill="1" applyBorder="1" applyAlignment="1">
      <alignment vertical="top"/>
    </xf>
    <xf numFmtId="0" fontId="18" fillId="0" borderId="0" xfId="8" applyFill="1" applyBorder="1" applyAlignment="1">
      <alignment vertical="top"/>
    </xf>
    <xf numFmtId="2" fontId="48" fillId="0" borderId="0" xfId="8" applyNumberFormat="1" applyFont="1" applyFill="1" applyBorder="1" applyAlignment="1">
      <alignment vertical="top"/>
    </xf>
    <xf numFmtId="0" fontId="18" fillId="0" borderId="0" xfId="8"/>
    <xf numFmtId="0" fontId="6" fillId="0" borderId="0" xfId="12">
      <alignment readingOrder="1"/>
    </xf>
    <xf numFmtId="0" fontId="6" fillId="0" borderId="0" xfId="182">
      <alignment readingOrder="1"/>
    </xf>
    <xf numFmtId="17" fontId="6" fillId="0" borderId="0" xfId="182" applyNumberFormat="1">
      <alignment readingOrder="1"/>
    </xf>
    <xf numFmtId="0" fontId="34" fillId="0" borderId="0" xfId="237" applyFill="1">
      <alignment readingOrder="1"/>
    </xf>
    <xf numFmtId="0" fontId="12" fillId="0" borderId="0" xfId="182" applyFont="1">
      <alignment readingOrder="1"/>
    </xf>
    <xf numFmtId="0" fontId="12" fillId="55" borderId="5" xfId="182" applyFont="1" applyFill="1" applyBorder="1">
      <alignment readingOrder="1"/>
    </xf>
    <xf numFmtId="0" fontId="6" fillId="55" borderId="5" xfId="182" applyFill="1" applyBorder="1">
      <alignment readingOrder="1"/>
    </xf>
    <xf numFmtId="0" fontId="12" fillId="55" borderId="5" xfId="182" applyFont="1" applyFill="1" applyBorder="1" applyAlignment="1">
      <alignment wrapText="1" readingOrder="1"/>
    </xf>
    <xf numFmtId="0" fontId="6" fillId="55" borderId="5" xfId="182" applyFill="1" applyBorder="1" applyAlignment="1">
      <alignment wrapText="1" readingOrder="1"/>
    </xf>
    <xf numFmtId="0" fontId="6" fillId="0" borderId="5" xfId="182" applyFont="1" applyFill="1" applyBorder="1">
      <alignment readingOrder="1"/>
    </xf>
    <xf numFmtId="10" fontId="6" fillId="0" borderId="5" xfId="7" applyNumberFormat="1" applyFont="1" applyFill="1" applyBorder="1">
      <alignment readingOrder="1"/>
    </xf>
    <xf numFmtId="2" fontId="6" fillId="0" borderId="5" xfId="182" applyNumberFormat="1" applyFont="1" applyFill="1" applyBorder="1">
      <alignment readingOrder="1"/>
    </xf>
    <xf numFmtId="9" fontId="6" fillId="0" borderId="5" xfId="7" applyFont="1" applyFill="1" applyBorder="1">
      <alignment readingOrder="1"/>
    </xf>
    <xf numFmtId="2" fontId="6" fillId="0" borderId="5" xfId="7" applyNumberFormat="1" applyFont="1" applyFill="1" applyBorder="1">
      <alignment readingOrder="1"/>
    </xf>
    <xf numFmtId="10" fontId="6" fillId="0" borderId="5" xfId="182" applyNumberFormat="1" applyFont="1" applyFill="1" applyBorder="1">
      <alignment readingOrder="1"/>
    </xf>
    <xf numFmtId="0" fontId="6" fillId="0" borderId="0" xfId="182" applyFont="1" applyFill="1">
      <alignment readingOrder="1"/>
    </xf>
    <xf numFmtId="10" fontId="6" fillId="0" borderId="0" xfId="182" applyNumberFormat="1" applyFont="1" applyFill="1">
      <alignment readingOrder="1"/>
    </xf>
    <xf numFmtId="0" fontId="5" fillId="0" borderId="0" xfId="182" applyFont="1" applyFill="1" applyAlignment="1">
      <alignment horizontal="right" readingOrder="1"/>
    </xf>
    <xf numFmtId="2" fontId="5" fillId="0" borderId="0" xfId="182" applyNumberFormat="1" applyFont="1" applyFill="1">
      <alignment readingOrder="1"/>
    </xf>
    <xf numFmtId="164" fontId="6" fillId="0" borderId="0" xfId="182" applyNumberFormat="1" applyFont="1" applyFill="1">
      <alignment readingOrder="1"/>
    </xf>
    <xf numFmtId="0" fontId="12" fillId="55" borderId="0" xfId="182" applyFont="1" applyFill="1">
      <alignment readingOrder="1"/>
    </xf>
    <xf numFmtId="0" fontId="6" fillId="55" borderId="0" xfId="182" applyFill="1">
      <alignment readingOrder="1"/>
    </xf>
    <xf numFmtId="0" fontId="6" fillId="0" borderId="0" xfId="182" applyFont="1">
      <alignment readingOrder="1"/>
    </xf>
    <xf numFmtId="0" fontId="12" fillId="0" borderId="0" xfId="182" applyFont="1" applyFill="1" applyBorder="1">
      <alignment readingOrder="1"/>
    </xf>
    <xf numFmtId="0" fontId="6" fillId="0" borderId="0" xfId="182" applyFill="1" applyBorder="1">
      <alignment readingOrder="1"/>
    </xf>
    <xf numFmtId="0" fontId="6" fillId="0" borderId="0" xfId="182" applyFill="1">
      <alignment readingOrder="1"/>
    </xf>
    <xf numFmtId="0" fontId="56" fillId="0" borderId="0" xfId="12" applyFont="1" applyFill="1" applyBorder="1" applyAlignment="1">
      <alignment horizontal="center" vertical="center" wrapText="1" readingOrder="1"/>
    </xf>
    <xf numFmtId="0" fontId="6" fillId="0" borderId="0" xfId="182" applyBorder="1">
      <alignment readingOrder="1"/>
    </xf>
    <xf numFmtId="2" fontId="57" fillId="0" borderId="0" xfId="12" applyNumberFormat="1" applyFont="1" applyFill="1" applyBorder="1" applyAlignment="1">
      <alignment horizontal="center" readingOrder="1"/>
    </xf>
    <xf numFmtId="9" fontId="57" fillId="0" borderId="0" xfId="7" applyFont="1" applyFill="1" applyBorder="1" applyAlignment="1">
      <alignment horizontal="center" readingOrder="1"/>
    </xf>
    <xf numFmtId="0" fontId="5" fillId="0" borderId="0" xfId="182" applyFont="1">
      <alignment readingOrder="1"/>
    </xf>
    <xf numFmtId="0" fontId="6" fillId="0" borderId="0" xfId="182" applyFill="1" applyBorder="1" applyAlignment="1">
      <alignment wrapText="1" readingOrder="1"/>
    </xf>
    <xf numFmtId="0" fontId="6" fillId="0" borderId="0" xfId="182" applyFill="1" applyBorder="1" applyAlignment="1">
      <alignment readingOrder="1"/>
    </xf>
    <xf numFmtId="0" fontId="6" fillId="0" borderId="0" xfId="12" applyAlignment="1">
      <alignment wrapText="1" readingOrder="1"/>
    </xf>
    <xf numFmtId="1" fontId="0" fillId="0" borderId="0" xfId="0" applyNumberFormat="1"/>
    <xf numFmtId="0" fontId="12" fillId="54" borderId="5" xfId="238" applyFont="1" applyFill="1" applyBorder="1" applyAlignment="1">
      <alignment horizontal="left" vertical="center" wrapText="1"/>
    </xf>
    <xf numFmtId="0" fontId="6" fillId="0" borderId="5" xfId="238" applyFont="1" applyFill="1" applyBorder="1" applyAlignment="1">
      <alignment horizontal="left" vertical="center" wrapText="1"/>
    </xf>
    <xf numFmtId="0" fontId="6" fillId="0" borderId="5" xfId="238" applyFont="1" applyBorder="1" applyAlignment="1">
      <alignment horizontal="left" vertical="center" wrapText="1" readingOrder="1"/>
    </xf>
    <xf numFmtId="0" fontId="6" fillId="0" borderId="5" xfId="238" applyNumberFormat="1" applyFont="1" applyBorder="1" applyAlignment="1">
      <alignment horizontal="left" vertical="center" wrapText="1" readingOrder="1"/>
    </xf>
    <xf numFmtId="0" fontId="18" fillId="0" borderId="0" xfId="0" applyFont="1"/>
    <xf numFmtId="0" fontId="65" fillId="53" borderId="25" xfId="0" applyFont="1" applyFill="1" applyBorder="1"/>
    <xf numFmtId="0" fontId="65" fillId="53" borderId="29" xfId="0" applyFont="1" applyFill="1" applyBorder="1"/>
    <xf numFmtId="0" fontId="65" fillId="53" borderId="8" xfId="0" applyFont="1" applyFill="1" applyBorder="1"/>
    <xf numFmtId="0" fontId="52" fillId="54" borderId="24" xfId="238" applyFont="1" applyFill="1" applyBorder="1" applyAlignment="1">
      <alignment horizontal="left" vertical="center" wrapText="1"/>
    </xf>
    <xf numFmtId="0" fontId="52" fillId="54" borderId="5" xfId="238" applyFont="1" applyFill="1" applyBorder="1" applyAlignment="1">
      <alignment horizontal="left" vertical="center" wrapText="1"/>
    </xf>
    <xf numFmtId="0" fontId="48" fillId="0" borderId="5" xfId="238" applyFont="1" applyBorder="1" applyAlignment="1">
      <alignment horizontal="left" vertical="center" wrapText="1" readingOrder="1"/>
    </xf>
    <xf numFmtId="0" fontId="48" fillId="0" borderId="5" xfId="238" applyFont="1" applyBorder="1" applyAlignment="1">
      <alignment vertical="center" wrapText="1" readingOrder="1"/>
    </xf>
    <xf numFmtId="0" fontId="9" fillId="62" borderId="7" xfId="1" applyFont="1" applyFill="1" applyBorder="1" applyAlignment="1">
      <alignment horizontal="center"/>
    </xf>
    <xf numFmtId="0" fontId="11" fillId="57" borderId="7" xfId="1" applyFont="1" applyFill="1" applyBorder="1" applyAlignment="1">
      <alignment horizontal="center" wrapText="1"/>
    </xf>
    <xf numFmtId="0" fontId="11" fillId="57" borderId="5" xfId="1" applyFont="1" applyFill="1" applyBorder="1" applyAlignment="1">
      <alignment horizontal="center" wrapText="1"/>
    </xf>
    <xf numFmtId="0" fontId="0" fillId="63" borderId="0" xfId="0" applyFill="1">
      <alignment readingOrder="1"/>
    </xf>
    <xf numFmtId="0" fontId="0" fillId="0" borderId="0" xfId="0" quotePrefix="1" applyFill="1">
      <alignment readingOrder="1"/>
    </xf>
    <xf numFmtId="169" fontId="0" fillId="0" borderId="0" xfId="0" applyNumberFormat="1">
      <alignment readingOrder="1"/>
    </xf>
    <xf numFmtId="169" fontId="0" fillId="0" borderId="0" xfId="0" applyNumberFormat="1" applyFill="1">
      <alignment readingOrder="1"/>
    </xf>
    <xf numFmtId="0" fontId="48" fillId="0" borderId="0" xfId="8" applyFont="1" applyFill="1" applyBorder="1" applyAlignment="1">
      <alignment horizontal="left" vertical="top" wrapText="1"/>
    </xf>
    <xf numFmtId="0" fontId="40" fillId="0" borderId="0" xfId="200"/>
    <xf numFmtId="1" fontId="40" fillId="0" borderId="0" xfId="200" applyNumberFormat="1"/>
    <xf numFmtId="9" fontId="0" fillId="0" borderId="0" xfId="364" applyFont="1"/>
    <xf numFmtId="0" fontId="48" fillId="0" borderId="0" xfId="8" applyFont="1" applyFill="1" applyBorder="1" applyAlignment="1">
      <alignment vertical="top" wrapText="1"/>
    </xf>
    <xf numFmtId="0" fontId="18" fillId="0" borderId="0" xfId="132"/>
    <xf numFmtId="164" fontId="66" fillId="0" borderId="0" xfId="0" applyNumberFormat="1" applyFont="1">
      <alignment readingOrder="1"/>
    </xf>
    <xf numFmtId="0" fontId="13" fillId="64" borderId="6" xfId="0" applyFont="1" applyFill="1" applyBorder="1" applyAlignment="1">
      <alignment horizontal="left" wrapText="1" readingOrder="1"/>
    </xf>
    <xf numFmtId="0" fontId="13" fillId="64" borderId="7" xfId="0" applyFont="1" applyFill="1" applyBorder="1" applyAlignment="1">
      <alignment horizontal="center" wrapText="1" readingOrder="1"/>
    </xf>
    <xf numFmtId="0" fontId="13" fillId="7" borderId="14" xfId="0" applyFont="1" applyFill="1" applyBorder="1" applyAlignment="1">
      <alignment horizontal="center" wrapText="1" readingOrder="1"/>
    </xf>
    <xf numFmtId="0" fontId="0" fillId="0" borderId="30" xfId="0" applyBorder="1">
      <alignment readingOrder="1"/>
    </xf>
    <xf numFmtId="0" fontId="0" fillId="0" borderId="31" xfId="0" applyBorder="1">
      <alignment readingOrder="1"/>
    </xf>
    <xf numFmtId="0" fontId="0" fillId="0" borderId="32" xfId="0" applyBorder="1">
      <alignment readingOrder="1"/>
    </xf>
    <xf numFmtId="0" fontId="0" fillId="0" borderId="33" xfId="0" applyBorder="1">
      <alignment readingOrder="1"/>
    </xf>
    <xf numFmtId="0" fontId="0" fillId="0" borderId="0" xfId="0" applyBorder="1">
      <alignment readingOrder="1"/>
    </xf>
    <xf numFmtId="0" fontId="0" fillId="0" borderId="34" xfId="0" applyBorder="1">
      <alignment readingOrder="1"/>
    </xf>
    <xf numFmtId="0" fontId="0" fillId="0" borderId="35" xfId="0" applyBorder="1">
      <alignment readingOrder="1"/>
    </xf>
    <xf numFmtId="0" fontId="0" fillId="0" borderId="36" xfId="0" applyBorder="1">
      <alignment readingOrder="1"/>
    </xf>
    <xf numFmtId="0" fontId="0" fillId="0" borderId="37" xfId="0" applyBorder="1">
      <alignment readingOrder="1"/>
    </xf>
    <xf numFmtId="0" fontId="11" fillId="65" borderId="25" xfId="0" applyFont="1" applyFill="1" applyBorder="1" applyAlignment="1">
      <alignment horizontal="centerContinuous" wrapText="1" readingOrder="1"/>
    </xf>
    <xf numFmtId="0" fontId="11" fillId="65" borderId="8" xfId="0" applyFont="1" applyFill="1" applyBorder="1" applyAlignment="1">
      <alignment horizontal="centerContinuous" wrapText="1" readingOrder="1"/>
    </xf>
    <xf numFmtId="164" fontId="11" fillId="65" borderId="25" xfId="0" applyNumberFormat="1" applyFont="1" applyFill="1" applyBorder="1" applyAlignment="1">
      <alignment horizontal="centerContinuous" wrapText="1" readingOrder="1"/>
    </xf>
    <xf numFmtId="164" fontId="11" fillId="65" borderId="29" xfId="0" applyNumberFormat="1" applyFont="1" applyFill="1" applyBorder="1" applyAlignment="1">
      <alignment horizontal="centerContinuous" wrapText="1" readingOrder="1"/>
    </xf>
    <xf numFmtId="164" fontId="11" fillId="65" borderId="8" xfId="0" applyNumberFormat="1" applyFont="1" applyFill="1" applyBorder="1" applyAlignment="1">
      <alignment horizontal="centerContinuous" wrapText="1" readingOrder="1"/>
    </xf>
    <xf numFmtId="164" fontId="11" fillId="65" borderId="14" xfId="0" applyNumberFormat="1" applyFont="1" applyFill="1" applyBorder="1" applyAlignment="1">
      <alignment horizontal="center" wrapText="1" readingOrder="1"/>
    </xf>
    <xf numFmtId="170" fontId="11" fillId="8" borderId="7" xfId="0" applyNumberFormat="1" applyFont="1" applyFill="1" applyBorder="1" applyAlignment="1">
      <alignment horizontal="center" wrapText="1" readingOrder="1"/>
    </xf>
    <xf numFmtId="0" fontId="11" fillId="9" borderId="25" xfId="0" applyFont="1" applyFill="1" applyBorder="1" applyAlignment="1">
      <alignment horizontal="centerContinuous" wrapText="1" readingOrder="1"/>
    </xf>
    <xf numFmtId="0" fontId="11" fillId="9" borderId="29" xfId="0" applyFont="1" applyFill="1" applyBorder="1" applyAlignment="1">
      <alignment horizontal="centerContinuous" wrapText="1" readingOrder="1"/>
    </xf>
    <xf numFmtId="164" fontId="11" fillId="9" borderId="29" xfId="0" applyNumberFormat="1" applyFont="1" applyFill="1" applyBorder="1" applyAlignment="1">
      <alignment horizontal="centerContinuous" wrapText="1" readingOrder="1"/>
    </xf>
    <xf numFmtId="164" fontId="11" fillId="9" borderId="14" xfId="0" applyNumberFormat="1" applyFont="1" applyFill="1" applyBorder="1" applyAlignment="1">
      <alignment horizontal="center" wrapText="1" readingOrder="1"/>
    </xf>
    <xf numFmtId="164" fontId="11" fillId="9" borderId="25" xfId="0" applyNumberFormat="1" applyFont="1" applyFill="1" applyBorder="1" applyAlignment="1">
      <alignment horizontal="centerContinuous" wrapText="1" readingOrder="1"/>
    </xf>
    <xf numFmtId="171" fontId="12" fillId="0" borderId="0" xfId="0" applyNumberFormat="1" applyFont="1">
      <alignment readingOrder="1"/>
    </xf>
    <xf numFmtId="171" fontId="0" fillId="0" borderId="0" xfId="0" applyNumberFormat="1">
      <alignment readingOrder="1"/>
    </xf>
    <xf numFmtId="171" fontId="66" fillId="0" borderId="0" xfId="0" applyNumberFormat="1" applyFont="1">
      <alignment readingOrder="1"/>
    </xf>
    <xf numFmtId="164" fontId="47" fillId="54" borderId="5" xfId="0" applyNumberFormat="1" applyFont="1" applyFill="1" applyBorder="1"/>
    <xf numFmtId="15" fontId="0" fillId="0" borderId="0" xfId="0" applyNumberFormat="1"/>
    <xf numFmtId="0" fontId="67" fillId="66" borderId="31" xfId="0" applyFont="1" applyFill="1" applyBorder="1" applyAlignment="1"/>
    <xf numFmtId="0" fontId="68" fillId="66" borderId="0" xfId="0" applyFont="1" applyFill="1" applyBorder="1" applyAlignment="1"/>
    <xf numFmtId="0" fontId="67" fillId="66" borderId="0" xfId="0" applyFont="1" applyFill="1" applyBorder="1" applyAlignment="1"/>
    <xf numFmtId="0" fontId="68" fillId="66" borderId="0" xfId="0" applyFont="1" applyFill="1" applyBorder="1" applyAlignment="1">
      <alignment horizontal="center"/>
    </xf>
    <xf numFmtId="0" fontId="68" fillId="66" borderId="0" xfId="0" applyFont="1" applyFill="1" applyBorder="1" applyAlignment="1">
      <alignment horizontal="center" vertical="center"/>
    </xf>
    <xf numFmtId="0" fontId="68" fillId="66" borderId="0" xfId="0" applyFont="1" applyFill="1" applyBorder="1" applyAlignment="1">
      <alignment horizontal="center" vertical="center" wrapText="1"/>
    </xf>
    <xf numFmtId="0" fontId="67" fillId="66" borderId="0" xfId="0" applyFont="1" applyFill="1" applyBorder="1" applyAlignment="1">
      <alignment horizontal="center" vertical="center" wrapText="1"/>
    </xf>
    <xf numFmtId="0" fontId="67" fillId="67" borderId="5" xfId="0" applyFont="1" applyFill="1" applyBorder="1" applyAlignment="1">
      <alignment horizontal="center"/>
    </xf>
    <xf numFmtId="2" fontId="67" fillId="67" borderId="5" xfId="0" applyNumberFormat="1" applyFont="1" applyFill="1" applyBorder="1" applyAlignment="1">
      <alignment horizontal="center"/>
    </xf>
    <xf numFmtId="0" fontId="67" fillId="66" borderId="36" xfId="0" applyFont="1" applyFill="1" applyBorder="1" applyAlignment="1">
      <alignment horizontal="center"/>
    </xf>
    <xf numFmtId="2" fontId="67" fillId="66" borderId="36" xfId="0" applyNumberFormat="1" applyFont="1" applyFill="1" applyBorder="1" applyAlignment="1">
      <alignment horizontal="center"/>
    </xf>
    <xf numFmtId="0" fontId="67" fillId="10" borderId="0" xfId="0" applyFont="1" applyFill="1" applyBorder="1" applyAlignment="1"/>
    <xf numFmtId="0" fontId="67" fillId="10" borderId="5" xfId="0" applyFont="1" applyFill="1" applyBorder="1" applyAlignment="1">
      <alignment horizontal="center"/>
    </xf>
    <xf numFmtId="2" fontId="67" fillId="10" borderId="5" xfId="0" applyNumberFormat="1" applyFont="1" applyFill="1" applyBorder="1" applyAlignment="1">
      <alignment horizontal="center"/>
    </xf>
    <xf numFmtId="2" fontId="0" fillId="57" borderId="0" xfId="0" applyNumberFormat="1" applyFill="1" applyAlignment="1">
      <alignment horizontal="center" readingOrder="1"/>
    </xf>
    <xf numFmtId="43" fontId="0" fillId="57" borderId="0" xfId="365" applyFont="1" applyFill="1" applyAlignment="1">
      <alignment horizontal="center" readingOrder="1"/>
    </xf>
    <xf numFmtId="0" fontId="0" fillId="54" borderId="0" xfId="0" applyFill="1">
      <alignment readingOrder="1"/>
    </xf>
    <xf numFmtId="0" fontId="0" fillId="54" borderId="0" xfId="0" applyFill="1" applyAlignment="1">
      <alignment vertical="center" wrapText="1" readingOrder="1"/>
    </xf>
    <xf numFmtId="164" fontId="0" fillId="63" borderId="0" xfId="0" applyNumberFormat="1" applyFill="1">
      <alignment readingOrder="1"/>
    </xf>
    <xf numFmtId="0" fontId="0" fillId="53" borderId="0" xfId="0" applyFill="1" applyAlignment="1">
      <alignment horizontal="left" vertical="center" readingOrder="1"/>
    </xf>
    <xf numFmtId="0" fontId="11" fillId="3" borderId="1" xfId="1" applyFont="1" applyFill="1" applyBorder="1" applyAlignment="1">
      <alignment horizontal="center"/>
    </xf>
    <xf numFmtId="0" fontId="11" fillId="3" borderId="4" xfId="1" applyFont="1" applyFill="1" applyBorder="1" applyAlignment="1">
      <alignment horizontal="center"/>
    </xf>
    <xf numFmtId="0" fontId="11" fillId="3" borderId="3" xfId="1" applyFont="1" applyFill="1" applyBorder="1" applyAlignment="1">
      <alignment horizontal="center"/>
    </xf>
    <xf numFmtId="0" fontId="8" fillId="4" borderId="2" xfId="0" applyFont="1" applyFill="1" applyBorder="1" applyAlignment="1">
      <alignment horizontal="center"/>
    </xf>
    <xf numFmtId="0" fontId="12" fillId="0" borderId="2" xfId="0" applyFont="1" applyBorder="1" applyAlignment="1">
      <alignment horizontal="center"/>
    </xf>
    <xf numFmtId="0" fontId="12" fillId="58" borderId="5" xfId="1" applyFont="1" applyFill="1" applyBorder="1" applyAlignment="1">
      <alignment horizontal="center"/>
    </xf>
    <xf numFmtId="0" fontId="69" fillId="66" borderId="0" xfId="0" applyFont="1" applyFill="1" applyBorder="1" applyAlignment="1">
      <alignment horizontal="center"/>
    </xf>
    <xf numFmtId="0" fontId="18" fillId="0" borderId="0" xfId="8" applyFont="1" applyFill="1" applyBorder="1" applyAlignment="1">
      <alignment horizontal="left" vertical="top" wrapText="1"/>
    </xf>
    <xf numFmtId="0" fontId="18" fillId="0" borderId="0" xfId="8" applyFill="1" applyBorder="1" applyAlignment="1">
      <alignment horizontal="left" vertical="top" wrapText="1"/>
    </xf>
    <xf numFmtId="0" fontId="18" fillId="0" borderId="0" xfId="8" applyFont="1" applyFill="1" applyBorder="1" applyAlignment="1">
      <alignment horizontal="left" wrapText="1"/>
    </xf>
    <xf numFmtId="0" fontId="18" fillId="0" borderId="0" xfId="8" applyFill="1" applyBorder="1" applyAlignment="1">
      <alignment horizontal="left" wrapText="1"/>
    </xf>
    <xf numFmtId="0" fontId="55" fillId="0" borderId="0" xfId="182" applyFont="1" applyAlignment="1">
      <alignment horizontal="left" vertical="center" wrapText="1" readingOrder="1"/>
    </xf>
    <xf numFmtId="0" fontId="6" fillId="0" borderId="0" xfId="182" applyAlignment="1">
      <alignment horizontal="left" vertical="center" wrapText="1" readingOrder="1"/>
    </xf>
  </cellXfs>
  <cellStyles count="8153">
    <cellStyle name="20% - Accent1 2" xfId="13"/>
    <cellStyle name="20% - Accent1 2 2" xfId="239"/>
    <cellStyle name="20% - Accent1 3" xfId="240"/>
    <cellStyle name="20% - Accent1 3 2" xfId="366"/>
    <cellStyle name="20% - Accent1 4" xfId="367"/>
    <cellStyle name="20% - Accent1 4 2" xfId="368"/>
    <cellStyle name="20% - Accent1 5" xfId="369"/>
    <cellStyle name="20% - Accent2 2" xfId="14"/>
    <cellStyle name="20% - Accent2 2 2" xfId="370"/>
    <cellStyle name="20% - Accent2 3" xfId="241"/>
    <cellStyle name="20% - Accent2 3 2" xfId="371"/>
    <cellStyle name="20% - Accent2 4" xfId="372"/>
    <cellStyle name="20% - Accent2 4 2" xfId="373"/>
    <cellStyle name="20% - Accent2 5" xfId="374"/>
    <cellStyle name="20% - Accent3 2" xfId="15"/>
    <cellStyle name="20% - Accent3 2 2" xfId="242"/>
    <cellStyle name="20% - Accent3 3" xfId="243"/>
    <cellStyle name="20% - Accent3 3 2" xfId="375"/>
    <cellStyle name="20% - Accent3 4" xfId="376"/>
    <cellStyle name="20% - Accent3 4 2" xfId="377"/>
    <cellStyle name="20% - Accent3 5" xfId="378"/>
    <cellStyle name="20% - Accent4 2" xfId="16"/>
    <cellStyle name="20% - Accent4 2 2" xfId="244"/>
    <cellStyle name="20% - Accent4 3" xfId="245"/>
    <cellStyle name="20% - Accent4 3 2" xfId="379"/>
    <cellStyle name="20% - Accent4 4" xfId="380"/>
    <cellStyle name="20% - Accent4 4 2" xfId="381"/>
    <cellStyle name="20% - Accent4 5" xfId="382"/>
    <cellStyle name="20% - Accent5 2" xfId="17"/>
    <cellStyle name="20% - Accent5 2 2" xfId="383"/>
    <cellStyle name="20% - Accent5 3" xfId="246"/>
    <cellStyle name="20% - Accent5 3 2" xfId="384"/>
    <cellStyle name="20% - Accent5 4" xfId="385"/>
    <cellStyle name="20% - Accent5 4 2" xfId="386"/>
    <cellStyle name="20% - Accent5 5" xfId="387"/>
    <cellStyle name="20% - Accent6 2" xfId="18"/>
    <cellStyle name="20% - Accent6 2 2" xfId="388"/>
    <cellStyle name="20% - Accent6 3" xfId="247"/>
    <cellStyle name="20% - Accent6 3 2" xfId="389"/>
    <cellStyle name="20% - Accent6 4" xfId="390"/>
    <cellStyle name="20% - Accent6 4 2" xfId="391"/>
    <cellStyle name="20% - Accent6 5" xfId="392"/>
    <cellStyle name="40% - Accent1 2" xfId="19"/>
    <cellStyle name="40% - Accent1 2 2" xfId="248"/>
    <cellStyle name="40% - Accent1 3" xfId="249"/>
    <cellStyle name="40% - Accent1 3 2" xfId="393"/>
    <cellStyle name="40% - Accent1 4" xfId="394"/>
    <cellStyle name="40% - Accent1 4 2" xfId="395"/>
    <cellStyle name="40% - Accent1 5" xfId="396"/>
    <cellStyle name="40% - Accent2 2" xfId="20"/>
    <cellStyle name="40% - Accent2 2 2" xfId="250"/>
    <cellStyle name="40% - Accent2 3" xfId="251"/>
    <cellStyle name="40% - Accent2 3 2" xfId="397"/>
    <cellStyle name="40% - Accent2 4" xfId="398"/>
    <cellStyle name="40% - Accent2 4 2" xfId="399"/>
    <cellStyle name="40% - Accent2 5" xfId="400"/>
    <cellStyle name="40% - Accent3 2" xfId="21"/>
    <cellStyle name="40% - Accent3 2 2" xfId="252"/>
    <cellStyle name="40% - Accent3 3" xfId="253"/>
    <cellStyle name="40% - Accent3 3 2" xfId="401"/>
    <cellStyle name="40% - Accent3 4" xfId="402"/>
    <cellStyle name="40% - Accent3 4 2" xfId="403"/>
    <cellStyle name="40% - Accent3 5" xfId="404"/>
    <cellStyle name="40% - Accent4 2" xfId="22"/>
    <cellStyle name="40% - Accent4 2 2" xfId="254"/>
    <cellStyle name="40% - Accent4 3" xfId="255"/>
    <cellStyle name="40% - Accent4 3 2" xfId="405"/>
    <cellStyle name="40% - Accent4 4" xfId="406"/>
    <cellStyle name="40% - Accent4 4 2" xfId="407"/>
    <cellStyle name="40% - Accent4 5" xfId="408"/>
    <cellStyle name="40% - Accent5 2" xfId="23"/>
    <cellStyle name="40% - Accent5 2 2" xfId="409"/>
    <cellStyle name="40% - Accent5 3" xfId="256"/>
    <cellStyle name="40% - Accent5 3 2" xfId="410"/>
    <cellStyle name="40% - Accent5 4" xfId="411"/>
    <cellStyle name="40% - Accent5 4 2" xfId="412"/>
    <cellStyle name="40% - Accent5 5" xfId="413"/>
    <cellStyle name="40% - Accent6 2" xfId="24"/>
    <cellStyle name="40% - Accent6 2 2" xfId="257"/>
    <cellStyle name="40% - Accent6 3" xfId="258"/>
    <cellStyle name="40% - Accent6 3 2" xfId="414"/>
    <cellStyle name="40% - Accent6 4" xfId="415"/>
    <cellStyle name="40% - Accent6 4 2" xfId="416"/>
    <cellStyle name="40% - Accent6 5" xfId="417"/>
    <cellStyle name="60% - Accent1 2" xfId="25"/>
    <cellStyle name="60% - Accent1 2 2" xfId="259"/>
    <cellStyle name="60% - Accent1 3" xfId="260"/>
    <cellStyle name="60% - Accent2 2" xfId="26"/>
    <cellStyle name="60% - Accent2 2 2" xfId="261"/>
    <cellStyle name="60% - Accent2 3" xfId="262"/>
    <cellStyle name="60% - Accent3 2" xfId="27"/>
    <cellStyle name="60% - Accent3 2 2" xfId="263"/>
    <cellStyle name="60% - Accent3 3" xfId="264"/>
    <cellStyle name="60% - Accent4 2" xfId="28"/>
    <cellStyle name="60% - Accent4 2 2" xfId="265"/>
    <cellStyle name="60% - Accent4 3" xfId="266"/>
    <cellStyle name="60% - Accent5 2" xfId="29"/>
    <cellStyle name="60% - Accent5 3" xfId="267"/>
    <cellStyle name="60% - Accent6 2" xfId="30"/>
    <cellStyle name="60% - Accent6 2 2" xfId="268"/>
    <cellStyle name="60% - Accent6 3" xfId="269"/>
    <cellStyle name="Accent1 - 20%" xfId="31"/>
    <cellStyle name="Accent1 - 40%" xfId="32"/>
    <cellStyle name="Accent1 - 60%" xfId="33"/>
    <cellStyle name="Accent1 2" xfId="34"/>
    <cellStyle name="Accent1 2 2" xfId="270"/>
    <cellStyle name="Accent1 3" xfId="271"/>
    <cellStyle name="Accent2 - 20%" xfId="35"/>
    <cellStyle name="Accent2 - 40%" xfId="36"/>
    <cellStyle name="Accent2 - 60%" xfId="37"/>
    <cellStyle name="Accent2 2" xfId="38"/>
    <cellStyle name="Accent2 3" xfId="272"/>
    <cellStyle name="Accent3 - 20%" xfId="39"/>
    <cellStyle name="Accent3 - 40%" xfId="40"/>
    <cellStyle name="Accent3 - 60%" xfId="41"/>
    <cellStyle name="Accent3 2" xfId="42"/>
    <cellStyle name="Accent3 2 2" xfId="273"/>
    <cellStyle name="Accent3 3" xfId="274"/>
    <cellStyle name="Accent4 - 20%" xfId="43"/>
    <cellStyle name="Accent4 - 40%" xfId="44"/>
    <cellStyle name="Accent4 - 60%" xfId="45"/>
    <cellStyle name="Accent4 2" xfId="46"/>
    <cellStyle name="Accent4 2 2" xfId="275"/>
    <cellStyle name="Accent4 3" xfId="276"/>
    <cellStyle name="Accent5 - 20%" xfId="47"/>
    <cellStyle name="Accent5 - 40%" xfId="48"/>
    <cellStyle name="Accent5 - 60%" xfId="49"/>
    <cellStyle name="Accent5 2" xfId="50"/>
    <cellStyle name="Accent5 3" xfId="277"/>
    <cellStyle name="Accent6 - 20%" xfId="51"/>
    <cellStyle name="Accent6 - 40%" xfId="52"/>
    <cellStyle name="Accent6 - 60%" xfId="53"/>
    <cellStyle name="Accent6 2" xfId="54"/>
    <cellStyle name="Accent6 3" xfId="278"/>
    <cellStyle name="Bad 2" xfId="55"/>
    <cellStyle name="Bad 2 2" xfId="279"/>
    <cellStyle name="Bad 3" xfId="280"/>
    <cellStyle name="Calculation 2" xfId="56"/>
    <cellStyle name="Calculation 2 2" xfId="281"/>
    <cellStyle name="Calculation 3" xfId="282"/>
    <cellStyle name="Calculation 4" xfId="418"/>
    <cellStyle name="Check Cell 2" xfId="57"/>
    <cellStyle name="Check Cell 3" xfId="283"/>
    <cellStyle name="Comma" xfId="365" builtinId="3"/>
    <cellStyle name="Comma [0] 2" xfId="58"/>
    <cellStyle name="Comma 10" xfId="419"/>
    <cellStyle name="Comma 11" xfId="420"/>
    <cellStyle name="Comma 2" xfId="59"/>
    <cellStyle name="Comma 2 2" xfId="60"/>
    <cellStyle name="Comma 2 2 2" xfId="61"/>
    <cellStyle name="Comma 2 2 3" xfId="284"/>
    <cellStyle name="Comma 2 2 3 2" xfId="421"/>
    <cellStyle name="Comma 2 2 4" xfId="422"/>
    <cellStyle name="Comma 2 2 4 2" xfId="423"/>
    <cellStyle name="Comma 2 2 5" xfId="424"/>
    <cellStyle name="Comma 2 2 5 2" xfId="425"/>
    <cellStyle name="Comma 2 2 6" xfId="426"/>
    <cellStyle name="Comma 2 2 6 2" xfId="427"/>
    <cellStyle name="Comma 2 2 7" xfId="428"/>
    <cellStyle name="Comma 2 2 8" xfId="429"/>
    <cellStyle name="Comma 2 3" xfId="62"/>
    <cellStyle name="Comma 2 3 2" xfId="430"/>
    <cellStyle name="Comma 2 4" xfId="285"/>
    <cellStyle name="Comma 2 4 2" xfId="431"/>
    <cellStyle name="Comma 2 5" xfId="286"/>
    <cellStyle name="Comma 3" xfId="63"/>
    <cellStyle name="Comma 3 10" xfId="432"/>
    <cellStyle name="Comma 3 2" xfId="64"/>
    <cellStyle name="Comma 3 2 2" xfId="65"/>
    <cellStyle name="Comma 3 2 3" xfId="287"/>
    <cellStyle name="Comma 3 2 4" xfId="433"/>
    <cellStyle name="Comma 3 3" xfId="66"/>
    <cellStyle name="Comma 3 3 2" xfId="67"/>
    <cellStyle name="Comma 3 3 3" xfId="68"/>
    <cellStyle name="Comma 3 3 4" xfId="69"/>
    <cellStyle name="Comma 3 4" xfId="288"/>
    <cellStyle name="Comma 3 4 2" xfId="434"/>
    <cellStyle name="Comma 3 5" xfId="435"/>
    <cellStyle name="Comma 3 5 2" xfId="436"/>
    <cellStyle name="Comma 3 6" xfId="437"/>
    <cellStyle name="Comma 3 6 2" xfId="438"/>
    <cellStyle name="Comma 3 7" xfId="439"/>
    <cellStyle name="Comma 3 8" xfId="440"/>
    <cellStyle name="Comma 3 9" xfId="441"/>
    <cellStyle name="Comma 4" xfId="70"/>
    <cellStyle name="Comma 4 2" xfId="71"/>
    <cellStyle name="Comma 4 2 2" xfId="72"/>
    <cellStyle name="Comma 4 3" xfId="73"/>
    <cellStyle name="Comma 5" xfId="74"/>
    <cellStyle name="Comma 5 2" xfId="75"/>
    <cellStyle name="Comma 5 3" xfId="76"/>
    <cellStyle name="Comma 6" xfId="77"/>
    <cellStyle name="Comma 7" xfId="78"/>
    <cellStyle name="Comma 8" xfId="79"/>
    <cellStyle name="Comma 9" xfId="442"/>
    <cellStyle name="Currency 2" xfId="80"/>
    <cellStyle name="Currency 2 2" xfId="81"/>
    <cellStyle name="Currency 2 2 2" xfId="82"/>
    <cellStyle name="Currency 2 2 3" xfId="289"/>
    <cellStyle name="Currency 2 2 4" xfId="443"/>
    <cellStyle name="Currency 2 3" xfId="83"/>
    <cellStyle name="Currency 2 3 2" xfId="444"/>
    <cellStyle name="Currency 2 4" xfId="290"/>
    <cellStyle name="Currency 2 5" xfId="291"/>
    <cellStyle name="Currency 2 6" xfId="445"/>
    <cellStyle name="Currency 3" xfId="84"/>
    <cellStyle name="Currency 3 2" xfId="85"/>
    <cellStyle name="Currency 3 2 2" xfId="86"/>
    <cellStyle name="Currency 3 2 3" xfId="292"/>
    <cellStyle name="Currency 3 2 4" xfId="446"/>
    <cellStyle name="Currency 3 3" xfId="87"/>
    <cellStyle name="Currency 3 4" xfId="293"/>
    <cellStyle name="Currency 3 4 2" xfId="447"/>
    <cellStyle name="Currency 3 5" xfId="448"/>
    <cellStyle name="Currency 4" xfId="88"/>
    <cellStyle name="Currency 4 2" xfId="449"/>
    <cellStyle name="Currency 4 3" xfId="450"/>
    <cellStyle name="Currency 5" xfId="89"/>
    <cellStyle name="Currency 5 2" xfId="90"/>
    <cellStyle name="Currency 5 2 2" xfId="91"/>
    <cellStyle name="Currency 5 3" xfId="92"/>
    <cellStyle name="Currency 6" xfId="93"/>
    <cellStyle name="Currency 6 2" xfId="94"/>
    <cellStyle name="Currency 7" xfId="95"/>
    <cellStyle name="Currency 7 2" xfId="96"/>
    <cellStyle name="Currency 8" xfId="97"/>
    <cellStyle name="Data Field" xfId="3"/>
    <cellStyle name="Data Field 2" xfId="98"/>
    <cellStyle name="Data Field 2 2" xfId="99"/>
    <cellStyle name="Data Field 2 3" xfId="294"/>
    <cellStyle name="Data Field 2 4" xfId="451"/>
    <cellStyle name="Data Field 3" xfId="100"/>
    <cellStyle name="Data Field 4" xfId="295"/>
    <cellStyle name="Data Field 4 2" xfId="452"/>
    <cellStyle name="Data Field 5" xfId="453"/>
    <cellStyle name="Data Name" xfId="4"/>
    <cellStyle name="Data Name 2" xfId="454"/>
    <cellStyle name="Data Name 2 2" xfId="455"/>
    <cellStyle name="Data Name 2 3" xfId="456"/>
    <cellStyle name="Data Name 3" xfId="457"/>
    <cellStyle name="Data Name 4" xfId="458"/>
    <cellStyle name="Date/Time" xfId="5"/>
    <cellStyle name="Emphasis 1" xfId="101"/>
    <cellStyle name="Emphasis 2" xfId="102"/>
    <cellStyle name="Emphasis 3" xfId="103"/>
    <cellStyle name="Explanatory Text 2" xfId="104"/>
    <cellStyle name="Explanatory Text 3" xfId="296"/>
    <cellStyle name="Good 2" xfId="105"/>
    <cellStyle name="Good 3" xfId="297"/>
    <cellStyle name="Heading" xfId="6"/>
    <cellStyle name="Heading 1 2" xfId="106"/>
    <cellStyle name="Heading 1 2 2" xfId="298"/>
    <cellStyle name="Heading 1 3" xfId="299"/>
    <cellStyle name="Heading 2 2" xfId="107"/>
    <cellStyle name="Heading 2 2 2" xfId="459"/>
    <cellStyle name="Heading 2 3" xfId="108"/>
    <cellStyle name="Heading 2 4" xfId="460"/>
    <cellStyle name="Heading 3 2" xfId="109"/>
    <cellStyle name="Heading 3 2 2" xfId="300"/>
    <cellStyle name="Heading 3 3" xfId="301"/>
    <cellStyle name="Heading 4 2" xfId="110"/>
    <cellStyle name="Heading 4 2 2" xfId="302"/>
    <cellStyle name="Heading 4 3" xfId="303"/>
    <cellStyle name="Hyperlink" xfId="237" builtinId="8"/>
    <cellStyle name="Hyperlink 2" xfId="111"/>
    <cellStyle name="Hyperlink 2 2" xfId="112"/>
    <cellStyle name="Hyperlink 2 2 2" xfId="113"/>
    <cellStyle name="Hyperlink 2 3" xfId="461"/>
    <cellStyle name="Hyperlink 2_ResWXMF_FY10v2_0" xfId="114"/>
    <cellStyle name="Hyperlink 3" xfId="115"/>
    <cellStyle name="Hyperlink 3 2" xfId="116"/>
    <cellStyle name="Hyperlink 3 2 2" xfId="117"/>
    <cellStyle name="Hyperlink 4" xfId="118"/>
    <cellStyle name="Hyperlink 5" xfId="119"/>
    <cellStyle name="Hyperlink 6" xfId="120"/>
    <cellStyle name="Hyperlink 7" xfId="121"/>
    <cellStyle name="Hyperlink 8" xfId="122"/>
    <cellStyle name="Input 2" xfId="123"/>
    <cellStyle name="Input 3" xfId="304"/>
    <cellStyle name="Linked Cell 2" xfId="124"/>
    <cellStyle name="Linked Cell 3" xfId="305"/>
    <cellStyle name="Neutral 2" xfId="125"/>
    <cellStyle name="Neutral 3" xfId="306"/>
    <cellStyle name="Normal" xfId="0" builtinId="0"/>
    <cellStyle name="Normal 10" xfId="126"/>
    <cellStyle name="Normal 10 2" xfId="127"/>
    <cellStyle name="Normal 10 3" xfId="462"/>
    <cellStyle name="Normal 10 3 2" xfId="463"/>
    <cellStyle name="Normal 10 4" xfId="464"/>
    <cellStyle name="Normal 10 5" xfId="465"/>
    <cellStyle name="Normal 11" xfId="128"/>
    <cellStyle name="Normal 11 2" xfId="466"/>
    <cellStyle name="Normal 12" xfId="129"/>
    <cellStyle name="Normal 12 2" xfId="467"/>
    <cellStyle name="Normal 13" xfId="12"/>
    <cellStyle name="Normal 13 2" xfId="130"/>
    <cellStyle name="Normal 13 3" xfId="131"/>
    <cellStyle name="Normal 14" xfId="132"/>
    <cellStyle name="Normal 14 2" xfId="9"/>
    <cellStyle name="Normal 14 2 2" xfId="133"/>
    <cellStyle name="Normal 14 3" xfId="11"/>
    <cellStyle name="Normal 14 3 2" xfId="236"/>
    <cellStyle name="Normal 14 4" xfId="307"/>
    <cellStyle name="Normal 14 5" xfId="468"/>
    <cellStyle name="Normal 15" xfId="134"/>
    <cellStyle name="Normal 15 2" xfId="10"/>
    <cellStyle name="Normal 15 2 2" xfId="235"/>
    <cellStyle name="Normal 15 3" xfId="135"/>
    <cellStyle name="Normal 15 4" xfId="136"/>
    <cellStyle name="Normal 15 5" xfId="469"/>
    <cellStyle name="Normal 16" xfId="137"/>
    <cellStyle name="Normal 16 2" xfId="138"/>
    <cellStyle name="Normal 16 3" xfId="139"/>
    <cellStyle name="Normal 16 4" xfId="470"/>
    <cellStyle name="Normal 17" xfId="140"/>
    <cellStyle name="Normal 17 2" xfId="141"/>
    <cellStyle name="Normal 17 3" xfId="471"/>
    <cellStyle name="Normal 18" xfId="142"/>
    <cellStyle name="Normal 18 2" xfId="472"/>
    <cellStyle name="Normal 19" xfId="143"/>
    <cellStyle name="Normal 19 2" xfId="473"/>
    <cellStyle name="Normal 2" xfId="144"/>
    <cellStyle name="Normal 2 10" xfId="474"/>
    <cellStyle name="Normal 2 10 10" xfId="475"/>
    <cellStyle name="Normal 2 10 10 2" xfId="476"/>
    <cellStyle name="Normal 2 10 10 2 2" xfId="477"/>
    <cellStyle name="Normal 2 10 10 3" xfId="478"/>
    <cellStyle name="Normal 2 10 11" xfId="479"/>
    <cellStyle name="Normal 2 10 11 2" xfId="480"/>
    <cellStyle name="Normal 2 10 11 2 2" xfId="481"/>
    <cellStyle name="Normal 2 10 11 3" xfId="482"/>
    <cellStyle name="Normal 2 10 12" xfId="483"/>
    <cellStyle name="Normal 2 10 12 2" xfId="484"/>
    <cellStyle name="Normal 2 10 12 2 2" xfId="485"/>
    <cellStyle name="Normal 2 10 12 3" xfId="486"/>
    <cellStyle name="Normal 2 10 13" xfId="487"/>
    <cellStyle name="Normal 2 10 13 2" xfId="488"/>
    <cellStyle name="Normal 2 10 13 2 2" xfId="489"/>
    <cellStyle name="Normal 2 10 13 3" xfId="490"/>
    <cellStyle name="Normal 2 10 14" xfId="491"/>
    <cellStyle name="Normal 2 10 14 2" xfId="492"/>
    <cellStyle name="Normal 2 10 14 2 2" xfId="493"/>
    <cellStyle name="Normal 2 10 14 3" xfId="494"/>
    <cellStyle name="Normal 2 10 15" xfId="495"/>
    <cellStyle name="Normal 2 10 15 2" xfId="496"/>
    <cellStyle name="Normal 2 10 15 2 2" xfId="497"/>
    <cellStyle name="Normal 2 10 15 3" xfId="498"/>
    <cellStyle name="Normal 2 10 16" xfId="499"/>
    <cellStyle name="Normal 2 10 16 2" xfId="500"/>
    <cellStyle name="Normal 2 10 16 2 2" xfId="501"/>
    <cellStyle name="Normal 2 10 16 3" xfId="502"/>
    <cellStyle name="Normal 2 10 17" xfId="503"/>
    <cellStyle name="Normal 2 10 17 2" xfId="504"/>
    <cellStyle name="Normal 2 10 17 2 2" xfId="505"/>
    <cellStyle name="Normal 2 10 17 3" xfId="506"/>
    <cellStyle name="Normal 2 10 18" xfId="507"/>
    <cellStyle name="Normal 2 10 18 2" xfId="508"/>
    <cellStyle name="Normal 2 10 18 2 2" xfId="509"/>
    <cellStyle name="Normal 2 10 18 3" xfId="510"/>
    <cellStyle name="Normal 2 10 19" xfId="511"/>
    <cellStyle name="Normal 2 10 19 2" xfId="512"/>
    <cellStyle name="Normal 2 10 19 2 2" xfId="513"/>
    <cellStyle name="Normal 2 10 19 3" xfId="514"/>
    <cellStyle name="Normal 2 10 2" xfId="515"/>
    <cellStyle name="Normal 2 10 2 2" xfId="516"/>
    <cellStyle name="Normal 2 10 2 2 2" xfId="517"/>
    <cellStyle name="Normal 2 10 2 3" xfId="518"/>
    <cellStyle name="Normal 2 10 20" xfId="519"/>
    <cellStyle name="Normal 2 10 20 2" xfId="520"/>
    <cellStyle name="Normal 2 10 20 2 2" xfId="521"/>
    <cellStyle name="Normal 2 10 20 3" xfId="522"/>
    <cellStyle name="Normal 2 10 21" xfId="523"/>
    <cellStyle name="Normal 2 10 21 2" xfId="524"/>
    <cellStyle name="Normal 2 10 21 2 2" xfId="525"/>
    <cellStyle name="Normal 2 10 21 3" xfId="526"/>
    <cellStyle name="Normal 2 10 22" xfId="527"/>
    <cellStyle name="Normal 2 10 22 2" xfId="528"/>
    <cellStyle name="Normal 2 10 22 2 2" xfId="529"/>
    <cellStyle name="Normal 2 10 22 3" xfId="530"/>
    <cellStyle name="Normal 2 10 23" xfId="531"/>
    <cellStyle name="Normal 2 10 23 2" xfId="532"/>
    <cellStyle name="Normal 2 10 23 2 2" xfId="533"/>
    <cellStyle name="Normal 2 10 23 3" xfId="534"/>
    <cellStyle name="Normal 2 10 24" xfId="535"/>
    <cellStyle name="Normal 2 10 24 2" xfId="536"/>
    <cellStyle name="Normal 2 10 25" xfId="537"/>
    <cellStyle name="Normal 2 10 3" xfId="538"/>
    <cellStyle name="Normal 2 10 3 2" xfId="539"/>
    <cellStyle name="Normal 2 10 3 2 2" xfId="540"/>
    <cellStyle name="Normal 2 10 3 3" xfId="541"/>
    <cellStyle name="Normal 2 10 4" xfId="542"/>
    <cellStyle name="Normal 2 10 4 2" xfId="543"/>
    <cellStyle name="Normal 2 10 4 2 2" xfId="544"/>
    <cellStyle name="Normal 2 10 4 3" xfId="545"/>
    <cellStyle name="Normal 2 10 5" xfId="546"/>
    <cellStyle name="Normal 2 10 5 2" xfId="547"/>
    <cellStyle name="Normal 2 10 5 2 2" xfId="548"/>
    <cellStyle name="Normal 2 10 5 3" xfId="549"/>
    <cellStyle name="Normal 2 10 6" xfId="550"/>
    <cellStyle name="Normal 2 10 6 2" xfId="551"/>
    <cellStyle name="Normal 2 10 6 2 2" xfId="552"/>
    <cellStyle name="Normal 2 10 6 3" xfId="553"/>
    <cellStyle name="Normal 2 10 7" xfId="554"/>
    <cellStyle name="Normal 2 10 7 2" xfId="555"/>
    <cellStyle name="Normal 2 10 7 2 2" xfId="556"/>
    <cellStyle name="Normal 2 10 7 3" xfId="557"/>
    <cellStyle name="Normal 2 10 8" xfId="558"/>
    <cellStyle name="Normal 2 10 8 2" xfId="559"/>
    <cellStyle name="Normal 2 10 8 2 2" xfId="560"/>
    <cellStyle name="Normal 2 10 8 3" xfId="561"/>
    <cellStyle name="Normal 2 10 9" xfId="562"/>
    <cellStyle name="Normal 2 10 9 2" xfId="563"/>
    <cellStyle name="Normal 2 10 9 2 2" xfId="564"/>
    <cellStyle name="Normal 2 10 9 3" xfId="565"/>
    <cellStyle name="Normal 2 100" xfId="566"/>
    <cellStyle name="Normal 2 100 2" xfId="567"/>
    <cellStyle name="Normal 2 100 3" xfId="568"/>
    <cellStyle name="Normal 2 101" xfId="569"/>
    <cellStyle name="Normal 2 101 2" xfId="570"/>
    <cellStyle name="Normal 2 101 3" xfId="571"/>
    <cellStyle name="Normal 2 102" xfId="572"/>
    <cellStyle name="Normal 2 103" xfId="573"/>
    <cellStyle name="Normal 2 104" xfId="574"/>
    <cellStyle name="Normal 2 105" xfId="575"/>
    <cellStyle name="Normal 2 106" xfId="576"/>
    <cellStyle name="Normal 2 107" xfId="577"/>
    <cellStyle name="Normal 2 108" xfId="578"/>
    <cellStyle name="Normal 2 109" xfId="579"/>
    <cellStyle name="Normal 2 11" xfId="580"/>
    <cellStyle name="Normal 2 11 10" xfId="581"/>
    <cellStyle name="Normal 2 11 10 2" xfId="582"/>
    <cellStyle name="Normal 2 11 10 2 2" xfId="583"/>
    <cellStyle name="Normal 2 11 10 3" xfId="584"/>
    <cellStyle name="Normal 2 11 11" xfId="585"/>
    <cellStyle name="Normal 2 11 11 2" xfId="586"/>
    <cellStyle name="Normal 2 11 11 2 2" xfId="587"/>
    <cellStyle name="Normal 2 11 11 3" xfId="588"/>
    <cellStyle name="Normal 2 11 12" xfId="589"/>
    <cellStyle name="Normal 2 11 12 2" xfId="590"/>
    <cellStyle name="Normal 2 11 12 2 2" xfId="591"/>
    <cellStyle name="Normal 2 11 12 3" xfId="592"/>
    <cellStyle name="Normal 2 11 13" xfId="593"/>
    <cellStyle name="Normal 2 11 13 2" xfId="594"/>
    <cellStyle name="Normal 2 11 13 2 2" xfId="595"/>
    <cellStyle name="Normal 2 11 13 3" xfId="596"/>
    <cellStyle name="Normal 2 11 14" xfId="597"/>
    <cellStyle name="Normal 2 11 14 2" xfId="598"/>
    <cellStyle name="Normal 2 11 14 2 2" xfId="599"/>
    <cellStyle name="Normal 2 11 14 3" xfId="600"/>
    <cellStyle name="Normal 2 11 15" xfId="601"/>
    <cellStyle name="Normal 2 11 15 2" xfId="602"/>
    <cellStyle name="Normal 2 11 15 2 2" xfId="603"/>
    <cellStyle name="Normal 2 11 15 3" xfId="604"/>
    <cellStyle name="Normal 2 11 16" xfId="605"/>
    <cellStyle name="Normal 2 11 16 2" xfId="606"/>
    <cellStyle name="Normal 2 11 16 2 2" xfId="607"/>
    <cellStyle name="Normal 2 11 16 3" xfId="608"/>
    <cellStyle name="Normal 2 11 17" xfId="609"/>
    <cellStyle name="Normal 2 11 17 2" xfId="610"/>
    <cellStyle name="Normal 2 11 17 2 2" xfId="611"/>
    <cellStyle name="Normal 2 11 17 3" xfId="612"/>
    <cellStyle name="Normal 2 11 18" xfId="613"/>
    <cellStyle name="Normal 2 11 18 2" xfId="614"/>
    <cellStyle name="Normal 2 11 18 2 2" xfId="615"/>
    <cellStyle name="Normal 2 11 18 3" xfId="616"/>
    <cellStyle name="Normal 2 11 19" xfId="617"/>
    <cellStyle name="Normal 2 11 19 2" xfId="618"/>
    <cellStyle name="Normal 2 11 19 2 2" xfId="619"/>
    <cellStyle name="Normal 2 11 19 3" xfId="620"/>
    <cellStyle name="Normal 2 11 2" xfId="621"/>
    <cellStyle name="Normal 2 11 2 2" xfId="622"/>
    <cellStyle name="Normal 2 11 2 2 2" xfId="623"/>
    <cellStyle name="Normal 2 11 2 3" xfId="624"/>
    <cellStyle name="Normal 2 11 20" xfId="625"/>
    <cellStyle name="Normal 2 11 20 2" xfId="626"/>
    <cellStyle name="Normal 2 11 20 2 2" xfId="627"/>
    <cellStyle name="Normal 2 11 20 3" xfId="628"/>
    <cellStyle name="Normal 2 11 21" xfId="629"/>
    <cellStyle name="Normal 2 11 21 2" xfId="630"/>
    <cellStyle name="Normal 2 11 21 2 2" xfId="631"/>
    <cellStyle name="Normal 2 11 21 3" xfId="632"/>
    <cellStyle name="Normal 2 11 22" xfId="633"/>
    <cellStyle name="Normal 2 11 22 2" xfId="634"/>
    <cellStyle name="Normal 2 11 22 2 2" xfId="635"/>
    <cellStyle name="Normal 2 11 22 3" xfId="636"/>
    <cellStyle name="Normal 2 11 23" xfId="637"/>
    <cellStyle name="Normal 2 11 23 2" xfId="638"/>
    <cellStyle name="Normal 2 11 23 2 2" xfId="639"/>
    <cellStyle name="Normal 2 11 23 3" xfId="640"/>
    <cellStyle name="Normal 2 11 24" xfId="641"/>
    <cellStyle name="Normal 2 11 24 2" xfId="642"/>
    <cellStyle name="Normal 2 11 25" xfId="643"/>
    <cellStyle name="Normal 2 11 3" xfId="644"/>
    <cellStyle name="Normal 2 11 3 2" xfId="645"/>
    <cellStyle name="Normal 2 11 3 2 2" xfId="646"/>
    <cellStyle name="Normal 2 11 3 3" xfId="647"/>
    <cellStyle name="Normal 2 11 4" xfId="648"/>
    <cellStyle name="Normal 2 11 4 2" xfId="649"/>
    <cellStyle name="Normal 2 11 4 2 2" xfId="650"/>
    <cellStyle name="Normal 2 11 4 3" xfId="651"/>
    <cellStyle name="Normal 2 11 5" xfId="652"/>
    <cellStyle name="Normal 2 11 5 2" xfId="653"/>
    <cellStyle name="Normal 2 11 5 2 2" xfId="654"/>
    <cellStyle name="Normal 2 11 5 3" xfId="655"/>
    <cellStyle name="Normal 2 11 6" xfId="656"/>
    <cellStyle name="Normal 2 11 6 2" xfId="657"/>
    <cellStyle name="Normal 2 11 6 2 2" xfId="658"/>
    <cellStyle name="Normal 2 11 6 3" xfId="659"/>
    <cellStyle name="Normal 2 11 7" xfId="660"/>
    <cellStyle name="Normal 2 11 7 2" xfId="661"/>
    <cellStyle name="Normal 2 11 7 2 2" xfId="662"/>
    <cellStyle name="Normal 2 11 7 3" xfId="663"/>
    <cellStyle name="Normal 2 11 8" xfId="664"/>
    <cellStyle name="Normal 2 11 8 2" xfId="665"/>
    <cellStyle name="Normal 2 11 8 2 2" xfId="666"/>
    <cellStyle name="Normal 2 11 8 3" xfId="667"/>
    <cellStyle name="Normal 2 11 9" xfId="668"/>
    <cellStyle name="Normal 2 11 9 2" xfId="669"/>
    <cellStyle name="Normal 2 11 9 2 2" xfId="670"/>
    <cellStyle name="Normal 2 11 9 3" xfId="671"/>
    <cellStyle name="Normal 2 12" xfId="672"/>
    <cellStyle name="Normal 2 12 10" xfId="673"/>
    <cellStyle name="Normal 2 12 10 2" xfId="674"/>
    <cellStyle name="Normal 2 12 10 2 2" xfId="675"/>
    <cellStyle name="Normal 2 12 10 3" xfId="676"/>
    <cellStyle name="Normal 2 12 11" xfId="677"/>
    <cellStyle name="Normal 2 12 11 2" xfId="678"/>
    <cellStyle name="Normal 2 12 11 2 2" xfId="679"/>
    <cellStyle name="Normal 2 12 11 3" xfId="680"/>
    <cellStyle name="Normal 2 12 12" xfId="681"/>
    <cellStyle name="Normal 2 12 12 2" xfId="682"/>
    <cellStyle name="Normal 2 12 12 2 2" xfId="683"/>
    <cellStyle name="Normal 2 12 12 3" xfId="684"/>
    <cellStyle name="Normal 2 12 13" xfId="685"/>
    <cellStyle name="Normal 2 12 13 2" xfId="686"/>
    <cellStyle name="Normal 2 12 13 2 2" xfId="687"/>
    <cellStyle name="Normal 2 12 13 3" xfId="688"/>
    <cellStyle name="Normal 2 12 14" xfId="689"/>
    <cellStyle name="Normal 2 12 14 2" xfId="690"/>
    <cellStyle name="Normal 2 12 14 2 2" xfId="691"/>
    <cellStyle name="Normal 2 12 14 3" xfId="692"/>
    <cellStyle name="Normal 2 12 15" xfId="693"/>
    <cellStyle name="Normal 2 12 15 2" xfId="694"/>
    <cellStyle name="Normal 2 12 15 2 2" xfId="695"/>
    <cellStyle name="Normal 2 12 15 3" xfId="696"/>
    <cellStyle name="Normal 2 12 16" xfId="697"/>
    <cellStyle name="Normal 2 12 16 2" xfId="698"/>
    <cellStyle name="Normal 2 12 16 2 2" xfId="699"/>
    <cellStyle name="Normal 2 12 16 3" xfId="700"/>
    <cellStyle name="Normal 2 12 17" xfId="701"/>
    <cellStyle name="Normal 2 12 17 2" xfId="702"/>
    <cellStyle name="Normal 2 12 17 2 2" xfId="703"/>
    <cellStyle name="Normal 2 12 17 3" xfId="704"/>
    <cellStyle name="Normal 2 12 18" xfId="705"/>
    <cellStyle name="Normal 2 12 18 2" xfId="706"/>
    <cellStyle name="Normal 2 12 18 2 2" xfId="707"/>
    <cellStyle name="Normal 2 12 18 3" xfId="708"/>
    <cellStyle name="Normal 2 12 19" xfId="709"/>
    <cellStyle name="Normal 2 12 19 2" xfId="710"/>
    <cellStyle name="Normal 2 12 19 2 2" xfId="711"/>
    <cellStyle name="Normal 2 12 19 3" xfId="712"/>
    <cellStyle name="Normal 2 12 2" xfId="713"/>
    <cellStyle name="Normal 2 12 2 2" xfId="714"/>
    <cellStyle name="Normal 2 12 2 2 2" xfId="715"/>
    <cellStyle name="Normal 2 12 2 3" xfId="716"/>
    <cellStyle name="Normal 2 12 20" xfId="717"/>
    <cellStyle name="Normal 2 12 20 2" xfId="718"/>
    <cellStyle name="Normal 2 12 20 2 2" xfId="719"/>
    <cellStyle name="Normal 2 12 20 3" xfId="720"/>
    <cellStyle name="Normal 2 12 21" xfId="721"/>
    <cellStyle name="Normal 2 12 21 2" xfId="722"/>
    <cellStyle name="Normal 2 12 21 2 2" xfId="723"/>
    <cellStyle name="Normal 2 12 21 3" xfId="724"/>
    <cellStyle name="Normal 2 12 22" xfId="725"/>
    <cellStyle name="Normal 2 12 22 2" xfId="726"/>
    <cellStyle name="Normal 2 12 22 2 2" xfId="727"/>
    <cellStyle name="Normal 2 12 22 3" xfId="728"/>
    <cellStyle name="Normal 2 12 23" xfId="729"/>
    <cellStyle name="Normal 2 12 23 2" xfId="730"/>
    <cellStyle name="Normal 2 12 23 2 2" xfId="731"/>
    <cellStyle name="Normal 2 12 23 3" xfId="732"/>
    <cellStyle name="Normal 2 12 24" xfId="733"/>
    <cellStyle name="Normal 2 12 24 2" xfId="734"/>
    <cellStyle name="Normal 2 12 25" xfId="735"/>
    <cellStyle name="Normal 2 12 3" xfId="736"/>
    <cellStyle name="Normal 2 12 3 2" xfId="737"/>
    <cellStyle name="Normal 2 12 3 2 2" xfId="738"/>
    <cellStyle name="Normal 2 12 3 3" xfId="739"/>
    <cellStyle name="Normal 2 12 4" xfId="740"/>
    <cellStyle name="Normal 2 12 4 2" xfId="741"/>
    <cellStyle name="Normal 2 12 4 2 2" xfId="742"/>
    <cellStyle name="Normal 2 12 4 3" xfId="743"/>
    <cellStyle name="Normal 2 12 5" xfId="744"/>
    <cellStyle name="Normal 2 12 5 2" xfId="745"/>
    <cellStyle name="Normal 2 12 5 2 2" xfId="746"/>
    <cellStyle name="Normal 2 12 5 3" xfId="747"/>
    <cellStyle name="Normal 2 12 6" xfId="748"/>
    <cellStyle name="Normal 2 12 6 2" xfId="749"/>
    <cellStyle name="Normal 2 12 6 2 2" xfId="750"/>
    <cellStyle name="Normal 2 12 6 3" xfId="751"/>
    <cellStyle name="Normal 2 12 7" xfId="752"/>
    <cellStyle name="Normal 2 12 7 2" xfId="753"/>
    <cellStyle name="Normal 2 12 7 2 2" xfId="754"/>
    <cellStyle name="Normal 2 12 7 3" xfId="755"/>
    <cellStyle name="Normal 2 12 8" xfId="756"/>
    <cellStyle name="Normal 2 12 8 2" xfId="757"/>
    <cellStyle name="Normal 2 12 8 2 2" xfId="758"/>
    <cellStyle name="Normal 2 12 8 3" xfId="759"/>
    <cellStyle name="Normal 2 12 9" xfId="760"/>
    <cellStyle name="Normal 2 12 9 2" xfId="761"/>
    <cellStyle name="Normal 2 12 9 2 2" xfId="762"/>
    <cellStyle name="Normal 2 12 9 3" xfId="763"/>
    <cellStyle name="Normal 2 13" xfId="764"/>
    <cellStyle name="Normal 2 13 10" xfId="765"/>
    <cellStyle name="Normal 2 13 10 2" xfId="766"/>
    <cellStyle name="Normal 2 13 10 2 2" xfId="767"/>
    <cellStyle name="Normal 2 13 10 3" xfId="768"/>
    <cellStyle name="Normal 2 13 11" xfId="769"/>
    <cellStyle name="Normal 2 13 11 2" xfId="770"/>
    <cellStyle name="Normal 2 13 11 2 2" xfId="771"/>
    <cellStyle name="Normal 2 13 11 3" xfId="772"/>
    <cellStyle name="Normal 2 13 12" xfId="773"/>
    <cellStyle name="Normal 2 13 12 2" xfId="774"/>
    <cellStyle name="Normal 2 13 12 2 2" xfId="775"/>
    <cellStyle name="Normal 2 13 12 3" xfId="776"/>
    <cellStyle name="Normal 2 13 13" xfId="777"/>
    <cellStyle name="Normal 2 13 13 2" xfId="778"/>
    <cellStyle name="Normal 2 13 13 2 2" xfId="779"/>
    <cellStyle name="Normal 2 13 13 3" xfId="780"/>
    <cellStyle name="Normal 2 13 14" xfId="781"/>
    <cellStyle name="Normal 2 13 14 2" xfId="782"/>
    <cellStyle name="Normal 2 13 14 2 2" xfId="783"/>
    <cellStyle name="Normal 2 13 14 3" xfId="784"/>
    <cellStyle name="Normal 2 13 15" xfId="785"/>
    <cellStyle name="Normal 2 13 15 2" xfId="786"/>
    <cellStyle name="Normal 2 13 15 2 2" xfId="787"/>
    <cellStyle name="Normal 2 13 15 3" xfId="788"/>
    <cellStyle name="Normal 2 13 16" xfId="789"/>
    <cellStyle name="Normal 2 13 16 2" xfId="790"/>
    <cellStyle name="Normal 2 13 16 2 2" xfId="791"/>
    <cellStyle name="Normal 2 13 16 3" xfId="792"/>
    <cellStyle name="Normal 2 13 17" xfId="793"/>
    <cellStyle name="Normal 2 13 17 2" xfId="794"/>
    <cellStyle name="Normal 2 13 17 2 2" xfId="795"/>
    <cellStyle name="Normal 2 13 17 3" xfId="796"/>
    <cellStyle name="Normal 2 13 18" xfId="797"/>
    <cellStyle name="Normal 2 13 18 2" xfId="798"/>
    <cellStyle name="Normal 2 13 18 2 2" xfId="799"/>
    <cellStyle name="Normal 2 13 18 3" xfId="800"/>
    <cellStyle name="Normal 2 13 19" xfId="801"/>
    <cellStyle name="Normal 2 13 19 2" xfId="802"/>
    <cellStyle name="Normal 2 13 19 2 2" xfId="803"/>
    <cellStyle name="Normal 2 13 19 3" xfId="804"/>
    <cellStyle name="Normal 2 13 2" xfId="805"/>
    <cellStyle name="Normal 2 13 2 2" xfId="806"/>
    <cellStyle name="Normal 2 13 2 2 2" xfId="807"/>
    <cellStyle name="Normal 2 13 2 3" xfId="808"/>
    <cellStyle name="Normal 2 13 20" xfId="809"/>
    <cellStyle name="Normal 2 13 20 2" xfId="810"/>
    <cellStyle name="Normal 2 13 20 2 2" xfId="811"/>
    <cellStyle name="Normal 2 13 20 3" xfId="812"/>
    <cellStyle name="Normal 2 13 21" xfId="813"/>
    <cellStyle name="Normal 2 13 21 2" xfId="814"/>
    <cellStyle name="Normal 2 13 21 2 2" xfId="815"/>
    <cellStyle name="Normal 2 13 21 3" xfId="816"/>
    <cellStyle name="Normal 2 13 22" xfId="817"/>
    <cellStyle name="Normal 2 13 22 2" xfId="818"/>
    <cellStyle name="Normal 2 13 22 2 2" xfId="819"/>
    <cellStyle name="Normal 2 13 22 3" xfId="820"/>
    <cellStyle name="Normal 2 13 23" xfId="821"/>
    <cellStyle name="Normal 2 13 23 2" xfId="822"/>
    <cellStyle name="Normal 2 13 23 2 2" xfId="823"/>
    <cellStyle name="Normal 2 13 23 3" xfId="824"/>
    <cellStyle name="Normal 2 13 24" xfId="825"/>
    <cellStyle name="Normal 2 13 24 2" xfId="826"/>
    <cellStyle name="Normal 2 13 25" xfId="827"/>
    <cellStyle name="Normal 2 13 3" xfId="828"/>
    <cellStyle name="Normal 2 13 3 2" xfId="829"/>
    <cellStyle name="Normal 2 13 3 2 2" xfId="830"/>
    <cellStyle name="Normal 2 13 3 3" xfId="831"/>
    <cellStyle name="Normal 2 13 4" xfId="832"/>
    <cellStyle name="Normal 2 13 4 2" xfId="833"/>
    <cellStyle name="Normal 2 13 4 2 2" xfId="834"/>
    <cellStyle name="Normal 2 13 4 3" xfId="835"/>
    <cellStyle name="Normal 2 13 5" xfId="836"/>
    <cellStyle name="Normal 2 13 5 2" xfId="837"/>
    <cellStyle name="Normal 2 13 5 2 2" xfId="838"/>
    <cellStyle name="Normal 2 13 5 3" xfId="839"/>
    <cellStyle name="Normal 2 13 6" xfId="840"/>
    <cellStyle name="Normal 2 13 6 2" xfId="841"/>
    <cellStyle name="Normal 2 13 6 2 2" xfId="842"/>
    <cellStyle name="Normal 2 13 6 3" xfId="843"/>
    <cellStyle name="Normal 2 13 7" xfId="844"/>
    <cellStyle name="Normal 2 13 7 2" xfId="845"/>
    <cellStyle name="Normal 2 13 7 2 2" xfId="846"/>
    <cellStyle name="Normal 2 13 7 3" xfId="847"/>
    <cellStyle name="Normal 2 13 8" xfId="848"/>
    <cellStyle name="Normal 2 13 8 2" xfId="849"/>
    <cellStyle name="Normal 2 13 8 2 2" xfId="850"/>
    <cellStyle name="Normal 2 13 8 3" xfId="851"/>
    <cellStyle name="Normal 2 13 9" xfId="852"/>
    <cellStyle name="Normal 2 13 9 2" xfId="853"/>
    <cellStyle name="Normal 2 13 9 2 2" xfId="854"/>
    <cellStyle name="Normal 2 13 9 3" xfId="855"/>
    <cellStyle name="Normal 2 14" xfId="856"/>
    <cellStyle name="Normal 2 14 10" xfId="857"/>
    <cellStyle name="Normal 2 14 10 2" xfId="858"/>
    <cellStyle name="Normal 2 14 10 2 2" xfId="859"/>
    <cellStyle name="Normal 2 14 10 3" xfId="860"/>
    <cellStyle name="Normal 2 14 11" xfId="861"/>
    <cellStyle name="Normal 2 14 11 2" xfId="862"/>
    <cellStyle name="Normal 2 14 11 2 2" xfId="863"/>
    <cellStyle name="Normal 2 14 11 3" xfId="864"/>
    <cellStyle name="Normal 2 14 12" xfId="865"/>
    <cellStyle name="Normal 2 14 12 2" xfId="866"/>
    <cellStyle name="Normal 2 14 12 2 2" xfId="867"/>
    <cellStyle name="Normal 2 14 12 3" xfId="868"/>
    <cellStyle name="Normal 2 14 13" xfId="869"/>
    <cellStyle name="Normal 2 14 13 2" xfId="870"/>
    <cellStyle name="Normal 2 14 13 2 2" xfId="871"/>
    <cellStyle name="Normal 2 14 13 3" xfId="872"/>
    <cellStyle name="Normal 2 14 14" xfId="873"/>
    <cellStyle name="Normal 2 14 14 2" xfId="874"/>
    <cellStyle name="Normal 2 14 14 2 2" xfId="875"/>
    <cellStyle name="Normal 2 14 14 3" xfId="876"/>
    <cellStyle name="Normal 2 14 15" xfId="877"/>
    <cellStyle name="Normal 2 14 15 2" xfId="878"/>
    <cellStyle name="Normal 2 14 15 2 2" xfId="879"/>
    <cellStyle name="Normal 2 14 15 3" xfId="880"/>
    <cellStyle name="Normal 2 14 16" xfId="881"/>
    <cellStyle name="Normal 2 14 16 2" xfId="882"/>
    <cellStyle name="Normal 2 14 16 2 2" xfId="883"/>
    <cellStyle name="Normal 2 14 16 3" xfId="884"/>
    <cellStyle name="Normal 2 14 17" xfId="885"/>
    <cellStyle name="Normal 2 14 17 2" xfId="886"/>
    <cellStyle name="Normal 2 14 17 2 2" xfId="887"/>
    <cellStyle name="Normal 2 14 17 3" xfId="888"/>
    <cellStyle name="Normal 2 14 18" xfId="889"/>
    <cellStyle name="Normal 2 14 18 2" xfId="890"/>
    <cellStyle name="Normal 2 14 18 2 2" xfId="891"/>
    <cellStyle name="Normal 2 14 18 3" xfId="892"/>
    <cellStyle name="Normal 2 14 19" xfId="893"/>
    <cellStyle name="Normal 2 14 19 2" xfId="894"/>
    <cellStyle name="Normal 2 14 19 2 2" xfId="895"/>
    <cellStyle name="Normal 2 14 19 3" xfId="896"/>
    <cellStyle name="Normal 2 14 2" xfId="897"/>
    <cellStyle name="Normal 2 14 2 2" xfId="898"/>
    <cellStyle name="Normal 2 14 2 2 2" xfId="899"/>
    <cellStyle name="Normal 2 14 2 3" xfId="900"/>
    <cellStyle name="Normal 2 14 20" xfId="901"/>
    <cellStyle name="Normal 2 14 20 2" xfId="902"/>
    <cellStyle name="Normal 2 14 20 2 2" xfId="903"/>
    <cellStyle name="Normal 2 14 20 3" xfId="904"/>
    <cellStyle name="Normal 2 14 21" xfId="905"/>
    <cellStyle name="Normal 2 14 21 2" xfId="906"/>
    <cellStyle name="Normal 2 14 21 2 2" xfId="907"/>
    <cellStyle name="Normal 2 14 21 3" xfId="908"/>
    <cellStyle name="Normal 2 14 22" xfId="909"/>
    <cellStyle name="Normal 2 14 22 2" xfId="910"/>
    <cellStyle name="Normal 2 14 22 2 2" xfId="911"/>
    <cellStyle name="Normal 2 14 22 3" xfId="912"/>
    <cellStyle name="Normal 2 14 23" xfId="913"/>
    <cellStyle name="Normal 2 14 23 2" xfId="914"/>
    <cellStyle name="Normal 2 14 23 2 2" xfId="915"/>
    <cellStyle name="Normal 2 14 23 3" xfId="916"/>
    <cellStyle name="Normal 2 14 24" xfId="917"/>
    <cellStyle name="Normal 2 14 24 2" xfId="918"/>
    <cellStyle name="Normal 2 14 25" xfId="919"/>
    <cellStyle name="Normal 2 14 3" xfId="920"/>
    <cellStyle name="Normal 2 14 3 2" xfId="921"/>
    <cellStyle name="Normal 2 14 3 2 2" xfId="922"/>
    <cellStyle name="Normal 2 14 3 3" xfId="923"/>
    <cellStyle name="Normal 2 14 4" xfId="924"/>
    <cellStyle name="Normal 2 14 4 2" xfId="925"/>
    <cellStyle name="Normal 2 14 4 2 2" xfId="926"/>
    <cellStyle name="Normal 2 14 4 3" xfId="927"/>
    <cellStyle name="Normal 2 14 5" xfId="928"/>
    <cellStyle name="Normal 2 14 5 2" xfId="929"/>
    <cellStyle name="Normal 2 14 5 2 2" xfId="930"/>
    <cellStyle name="Normal 2 14 5 3" xfId="931"/>
    <cellStyle name="Normal 2 14 6" xfId="932"/>
    <cellStyle name="Normal 2 14 6 2" xfId="933"/>
    <cellStyle name="Normal 2 14 6 2 2" xfId="934"/>
    <cellStyle name="Normal 2 14 6 3" xfId="935"/>
    <cellStyle name="Normal 2 14 7" xfId="936"/>
    <cellStyle name="Normal 2 14 7 2" xfId="937"/>
    <cellStyle name="Normal 2 14 7 2 2" xfId="938"/>
    <cellStyle name="Normal 2 14 7 3" xfId="939"/>
    <cellStyle name="Normal 2 14 8" xfId="940"/>
    <cellStyle name="Normal 2 14 8 2" xfId="941"/>
    <cellStyle name="Normal 2 14 8 2 2" xfId="942"/>
    <cellStyle name="Normal 2 14 8 3" xfId="943"/>
    <cellStyle name="Normal 2 14 9" xfId="944"/>
    <cellStyle name="Normal 2 14 9 2" xfId="945"/>
    <cellStyle name="Normal 2 14 9 2 2" xfId="946"/>
    <cellStyle name="Normal 2 14 9 3" xfId="947"/>
    <cellStyle name="Normal 2 15" xfId="948"/>
    <cellStyle name="Normal 2 15 10" xfId="949"/>
    <cellStyle name="Normal 2 15 10 2" xfId="950"/>
    <cellStyle name="Normal 2 15 10 2 2" xfId="951"/>
    <cellStyle name="Normal 2 15 10 3" xfId="952"/>
    <cellStyle name="Normal 2 15 11" xfId="953"/>
    <cellStyle name="Normal 2 15 11 2" xfId="954"/>
    <cellStyle name="Normal 2 15 11 2 2" xfId="955"/>
    <cellStyle name="Normal 2 15 11 3" xfId="956"/>
    <cellStyle name="Normal 2 15 12" xfId="957"/>
    <cellStyle name="Normal 2 15 12 2" xfId="958"/>
    <cellStyle name="Normal 2 15 12 2 2" xfId="959"/>
    <cellStyle name="Normal 2 15 12 3" xfId="960"/>
    <cellStyle name="Normal 2 15 13" xfId="961"/>
    <cellStyle name="Normal 2 15 13 2" xfId="962"/>
    <cellStyle name="Normal 2 15 13 2 2" xfId="963"/>
    <cellStyle name="Normal 2 15 13 3" xfId="964"/>
    <cellStyle name="Normal 2 15 14" xfId="965"/>
    <cellStyle name="Normal 2 15 14 2" xfId="966"/>
    <cellStyle name="Normal 2 15 14 2 2" xfId="967"/>
    <cellStyle name="Normal 2 15 14 3" xfId="968"/>
    <cellStyle name="Normal 2 15 15" xfId="969"/>
    <cellStyle name="Normal 2 15 15 2" xfId="970"/>
    <cellStyle name="Normal 2 15 15 2 2" xfId="971"/>
    <cellStyle name="Normal 2 15 15 3" xfId="972"/>
    <cellStyle name="Normal 2 15 16" xfId="973"/>
    <cellStyle name="Normal 2 15 16 2" xfId="974"/>
    <cellStyle name="Normal 2 15 16 2 2" xfId="975"/>
    <cellStyle name="Normal 2 15 16 3" xfId="976"/>
    <cellStyle name="Normal 2 15 17" xfId="977"/>
    <cellStyle name="Normal 2 15 17 2" xfId="978"/>
    <cellStyle name="Normal 2 15 17 2 2" xfId="979"/>
    <cellStyle name="Normal 2 15 17 3" xfId="980"/>
    <cellStyle name="Normal 2 15 18" xfId="981"/>
    <cellStyle name="Normal 2 15 18 2" xfId="982"/>
    <cellStyle name="Normal 2 15 18 2 2" xfId="983"/>
    <cellStyle name="Normal 2 15 18 3" xfId="984"/>
    <cellStyle name="Normal 2 15 19" xfId="985"/>
    <cellStyle name="Normal 2 15 19 2" xfId="986"/>
    <cellStyle name="Normal 2 15 19 2 2" xfId="987"/>
    <cellStyle name="Normal 2 15 19 3" xfId="988"/>
    <cellStyle name="Normal 2 15 2" xfId="989"/>
    <cellStyle name="Normal 2 15 2 2" xfId="990"/>
    <cellStyle name="Normal 2 15 2 2 2" xfId="991"/>
    <cellStyle name="Normal 2 15 2 3" xfId="992"/>
    <cellStyle name="Normal 2 15 20" xfId="993"/>
    <cellStyle name="Normal 2 15 20 2" xfId="994"/>
    <cellStyle name="Normal 2 15 20 2 2" xfId="995"/>
    <cellStyle name="Normal 2 15 20 3" xfId="996"/>
    <cellStyle name="Normal 2 15 21" xfId="997"/>
    <cellStyle name="Normal 2 15 21 2" xfId="998"/>
    <cellStyle name="Normal 2 15 21 2 2" xfId="999"/>
    <cellStyle name="Normal 2 15 21 3" xfId="1000"/>
    <cellStyle name="Normal 2 15 22" xfId="1001"/>
    <cellStyle name="Normal 2 15 22 2" xfId="1002"/>
    <cellStyle name="Normal 2 15 22 2 2" xfId="1003"/>
    <cellStyle name="Normal 2 15 22 3" xfId="1004"/>
    <cellStyle name="Normal 2 15 23" xfId="1005"/>
    <cellStyle name="Normal 2 15 23 2" xfId="1006"/>
    <cellStyle name="Normal 2 15 23 2 2" xfId="1007"/>
    <cellStyle name="Normal 2 15 23 3" xfId="1008"/>
    <cellStyle name="Normal 2 15 24" xfId="1009"/>
    <cellStyle name="Normal 2 15 24 2" xfId="1010"/>
    <cellStyle name="Normal 2 15 25" xfId="1011"/>
    <cellStyle name="Normal 2 15 3" xfId="1012"/>
    <cellStyle name="Normal 2 15 3 2" xfId="1013"/>
    <cellStyle name="Normal 2 15 3 2 2" xfId="1014"/>
    <cellStyle name="Normal 2 15 3 3" xfId="1015"/>
    <cellStyle name="Normal 2 15 4" xfId="1016"/>
    <cellStyle name="Normal 2 15 4 2" xfId="1017"/>
    <cellStyle name="Normal 2 15 4 2 2" xfId="1018"/>
    <cellStyle name="Normal 2 15 4 3" xfId="1019"/>
    <cellStyle name="Normal 2 15 5" xfId="1020"/>
    <cellStyle name="Normal 2 15 5 2" xfId="1021"/>
    <cellStyle name="Normal 2 15 5 2 2" xfId="1022"/>
    <cellStyle name="Normal 2 15 5 3" xfId="1023"/>
    <cellStyle name="Normal 2 15 6" xfId="1024"/>
    <cellStyle name="Normal 2 15 6 2" xfId="1025"/>
    <cellStyle name="Normal 2 15 6 2 2" xfId="1026"/>
    <cellStyle name="Normal 2 15 6 3" xfId="1027"/>
    <cellStyle name="Normal 2 15 7" xfId="1028"/>
    <cellStyle name="Normal 2 15 7 2" xfId="1029"/>
    <cellStyle name="Normal 2 15 7 2 2" xfId="1030"/>
    <cellStyle name="Normal 2 15 7 3" xfId="1031"/>
    <cellStyle name="Normal 2 15 8" xfId="1032"/>
    <cellStyle name="Normal 2 15 8 2" xfId="1033"/>
    <cellStyle name="Normal 2 15 8 2 2" xfId="1034"/>
    <cellStyle name="Normal 2 15 8 3" xfId="1035"/>
    <cellStyle name="Normal 2 15 9" xfId="1036"/>
    <cellStyle name="Normal 2 15 9 2" xfId="1037"/>
    <cellStyle name="Normal 2 15 9 2 2" xfId="1038"/>
    <cellStyle name="Normal 2 15 9 3" xfId="1039"/>
    <cellStyle name="Normal 2 16" xfId="1040"/>
    <cellStyle name="Normal 2 16 10" xfId="1041"/>
    <cellStyle name="Normal 2 16 10 2" xfId="1042"/>
    <cellStyle name="Normal 2 16 10 2 2" xfId="1043"/>
    <cellStyle name="Normal 2 16 10 3" xfId="1044"/>
    <cellStyle name="Normal 2 16 11" xfId="1045"/>
    <cellStyle name="Normal 2 16 11 2" xfId="1046"/>
    <cellStyle name="Normal 2 16 11 2 2" xfId="1047"/>
    <cellStyle name="Normal 2 16 11 3" xfId="1048"/>
    <cellStyle name="Normal 2 16 12" xfId="1049"/>
    <cellStyle name="Normal 2 16 12 2" xfId="1050"/>
    <cellStyle name="Normal 2 16 12 2 2" xfId="1051"/>
    <cellStyle name="Normal 2 16 12 3" xfId="1052"/>
    <cellStyle name="Normal 2 16 13" xfId="1053"/>
    <cellStyle name="Normal 2 16 13 2" xfId="1054"/>
    <cellStyle name="Normal 2 16 13 2 2" xfId="1055"/>
    <cellStyle name="Normal 2 16 13 3" xfId="1056"/>
    <cellStyle name="Normal 2 16 14" xfId="1057"/>
    <cellStyle name="Normal 2 16 14 2" xfId="1058"/>
    <cellStyle name="Normal 2 16 14 2 2" xfId="1059"/>
    <cellStyle name="Normal 2 16 14 3" xfId="1060"/>
    <cellStyle name="Normal 2 16 15" xfId="1061"/>
    <cellStyle name="Normal 2 16 15 2" xfId="1062"/>
    <cellStyle name="Normal 2 16 15 2 2" xfId="1063"/>
    <cellStyle name="Normal 2 16 15 3" xfId="1064"/>
    <cellStyle name="Normal 2 16 16" xfId="1065"/>
    <cellStyle name="Normal 2 16 16 2" xfId="1066"/>
    <cellStyle name="Normal 2 16 16 2 2" xfId="1067"/>
    <cellStyle name="Normal 2 16 16 3" xfId="1068"/>
    <cellStyle name="Normal 2 16 17" xfId="1069"/>
    <cellStyle name="Normal 2 16 17 2" xfId="1070"/>
    <cellStyle name="Normal 2 16 17 2 2" xfId="1071"/>
    <cellStyle name="Normal 2 16 17 3" xfId="1072"/>
    <cellStyle name="Normal 2 16 18" xfId="1073"/>
    <cellStyle name="Normal 2 16 18 2" xfId="1074"/>
    <cellStyle name="Normal 2 16 18 2 2" xfId="1075"/>
    <cellStyle name="Normal 2 16 18 3" xfId="1076"/>
    <cellStyle name="Normal 2 16 19" xfId="1077"/>
    <cellStyle name="Normal 2 16 19 2" xfId="1078"/>
    <cellStyle name="Normal 2 16 19 2 2" xfId="1079"/>
    <cellStyle name="Normal 2 16 19 3" xfId="1080"/>
    <cellStyle name="Normal 2 16 2" xfId="1081"/>
    <cellStyle name="Normal 2 16 2 2" xfId="1082"/>
    <cellStyle name="Normal 2 16 2 2 2" xfId="1083"/>
    <cellStyle name="Normal 2 16 2 3" xfId="1084"/>
    <cellStyle name="Normal 2 16 20" xfId="1085"/>
    <cellStyle name="Normal 2 16 20 2" xfId="1086"/>
    <cellStyle name="Normal 2 16 20 2 2" xfId="1087"/>
    <cellStyle name="Normal 2 16 20 3" xfId="1088"/>
    <cellStyle name="Normal 2 16 21" xfId="1089"/>
    <cellStyle name="Normal 2 16 21 2" xfId="1090"/>
    <cellStyle name="Normal 2 16 21 2 2" xfId="1091"/>
    <cellStyle name="Normal 2 16 21 3" xfId="1092"/>
    <cellStyle name="Normal 2 16 22" xfId="1093"/>
    <cellStyle name="Normal 2 16 22 2" xfId="1094"/>
    <cellStyle name="Normal 2 16 22 2 2" xfId="1095"/>
    <cellStyle name="Normal 2 16 22 3" xfId="1096"/>
    <cellStyle name="Normal 2 16 23" xfId="1097"/>
    <cellStyle name="Normal 2 16 23 2" xfId="1098"/>
    <cellStyle name="Normal 2 16 23 2 2" xfId="1099"/>
    <cellStyle name="Normal 2 16 23 3" xfId="1100"/>
    <cellStyle name="Normal 2 16 24" xfId="1101"/>
    <cellStyle name="Normal 2 16 24 2" xfId="1102"/>
    <cellStyle name="Normal 2 16 25" xfId="1103"/>
    <cellStyle name="Normal 2 16 3" xfId="1104"/>
    <cellStyle name="Normal 2 16 3 2" xfId="1105"/>
    <cellStyle name="Normal 2 16 3 2 2" xfId="1106"/>
    <cellStyle name="Normal 2 16 3 3" xfId="1107"/>
    <cellStyle name="Normal 2 16 4" xfId="1108"/>
    <cellStyle name="Normal 2 16 4 2" xfId="1109"/>
    <cellStyle name="Normal 2 16 4 2 2" xfId="1110"/>
    <cellStyle name="Normal 2 16 4 3" xfId="1111"/>
    <cellStyle name="Normal 2 16 5" xfId="1112"/>
    <cellStyle name="Normal 2 16 5 2" xfId="1113"/>
    <cellStyle name="Normal 2 16 5 2 2" xfId="1114"/>
    <cellStyle name="Normal 2 16 5 3" xfId="1115"/>
    <cellStyle name="Normal 2 16 6" xfId="1116"/>
    <cellStyle name="Normal 2 16 6 2" xfId="1117"/>
    <cellStyle name="Normal 2 16 6 2 2" xfId="1118"/>
    <cellStyle name="Normal 2 16 6 3" xfId="1119"/>
    <cellStyle name="Normal 2 16 7" xfId="1120"/>
    <cellStyle name="Normal 2 16 7 2" xfId="1121"/>
    <cellStyle name="Normal 2 16 7 2 2" xfId="1122"/>
    <cellStyle name="Normal 2 16 7 3" xfId="1123"/>
    <cellStyle name="Normal 2 16 8" xfId="1124"/>
    <cellStyle name="Normal 2 16 8 2" xfId="1125"/>
    <cellStyle name="Normal 2 16 8 2 2" xfId="1126"/>
    <cellStyle name="Normal 2 16 8 3" xfId="1127"/>
    <cellStyle name="Normal 2 16 9" xfId="1128"/>
    <cellStyle name="Normal 2 16 9 2" xfId="1129"/>
    <cellStyle name="Normal 2 16 9 2 2" xfId="1130"/>
    <cellStyle name="Normal 2 16 9 3" xfId="1131"/>
    <cellStyle name="Normal 2 17" xfId="1132"/>
    <cellStyle name="Normal 2 17 10" xfId="1133"/>
    <cellStyle name="Normal 2 17 10 2" xfId="1134"/>
    <cellStyle name="Normal 2 17 10 2 2" xfId="1135"/>
    <cellStyle name="Normal 2 17 10 3" xfId="1136"/>
    <cellStyle name="Normal 2 17 11" xfId="1137"/>
    <cellStyle name="Normal 2 17 11 2" xfId="1138"/>
    <cellStyle name="Normal 2 17 11 2 2" xfId="1139"/>
    <cellStyle name="Normal 2 17 11 3" xfId="1140"/>
    <cellStyle name="Normal 2 17 12" xfId="1141"/>
    <cellStyle name="Normal 2 17 12 2" xfId="1142"/>
    <cellStyle name="Normal 2 17 12 2 2" xfId="1143"/>
    <cellStyle name="Normal 2 17 12 3" xfId="1144"/>
    <cellStyle name="Normal 2 17 13" xfId="1145"/>
    <cellStyle name="Normal 2 17 13 2" xfId="1146"/>
    <cellStyle name="Normal 2 17 13 2 2" xfId="1147"/>
    <cellStyle name="Normal 2 17 13 3" xfId="1148"/>
    <cellStyle name="Normal 2 17 14" xfId="1149"/>
    <cellStyle name="Normal 2 17 14 2" xfId="1150"/>
    <cellStyle name="Normal 2 17 14 2 2" xfId="1151"/>
    <cellStyle name="Normal 2 17 14 3" xfId="1152"/>
    <cellStyle name="Normal 2 17 15" xfId="1153"/>
    <cellStyle name="Normal 2 17 15 2" xfId="1154"/>
    <cellStyle name="Normal 2 17 15 2 2" xfId="1155"/>
    <cellStyle name="Normal 2 17 15 3" xfId="1156"/>
    <cellStyle name="Normal 2 17 16" xfId="1157"/>
    <cellStyle name="Normal 2 17 16 2" xfId="1158"/>
    <cellStyle name="Normal 2 17 16 2 2" xfId="1159"/>
    <cellStyle name="Normal 2 17 16 3" xfId="1160"/>
    <cellStyle name="Normal 2 17 17" xfId="1161"/>
    <cellStyle name="Normal 2 17 17 2" xfId="1162"/>
    <cellStyle name="Normal 2 17 17 2 2" xfId="1163"/>
    <cellStyle name="Normal 2 17 17 3" xfId="1164"/>
    <cellStyle name="Normal 2 17 18" xfId="1165"/>
    <cellStyle name="Normal 2 17 18 2" xfId="1166"/>
    <cellStyle name="Normal 2 17 18 2 2" xfId="1167"/>
    <cellStyle name="Normal 2 17 18 3" xfId="1168"/>
    <cellStyle name="Normal 2 17 19" xfId="1169"/>
    <cellStyle name="Normal 2 17 19 2" xfId="1170"/>
    <cellStyle name="Normal 2 17 19 2 2" xfId="1171"/>
    <cellStyle name="Normal 2 17 19 3" xfId="1172"/>
    <cellStyle name="Normal 2 17 2" xfId="1173"/>
    <cellStyle name="Normal 2 17 2 2" xfId="1174"/>
    <cellStyle name="Normal 2 17 2 2 2" xfId="1175"/>
    <cellStyle name="Normal 2 17 2 3" xfId="1176"/>
    <cellStyle name="Normal 2 17 20" xfId="1177"/>
    <cellStyle name="Normal 2 17 20 2" xfId="1178"/>
    <cellStyle name="Normal 2 17 20 2 2" xfId="1179"/>
    <cellStyle name="Normal 2 17 20 3" xfId="1180"/>
    <cellStyle name="Normal 2 17 21" xfId="1181"/>
    <cellStyle name="Normal 2 17 21 2" xfId="1182"/>
    <cellStyle name="Normal 2 17 21 2 2" xfId="1183"/>
    <cellStyle name="Normal 2 17 21 3" xfId="1184"/>
    <cellStyle name="Normal 2 17 22" xfId="1185"/>
    <cellStyle name="Normal 2 17 22 2" xfId="1186"/>
    <cellStyle name="Normal 2 17 22 2 2" xfId="1187"/>
    <cellStyle name="Normal 2 17 22 3" xfId="1188"/>
    <cellStyle name="Normal 2 17 23" xfId="1189"/>
    <cellStyle name="Normal 2 17 23 2" xfId="1190"/>
    <cellStyle name="Normal 2 17 23 2 2" xfId="1191"/>
    <cellStyle name="Normal 2 17 23 3" xfId="1192"/>
    <cellStyle name="Normal 2 17 24" xfId="1193"/>
    <cellStyle name="Normal 2 17 24 2" xfId="1194"/>
    <cellStyle name="Normal 2 17 25" xfId="1195"/>
    <cellStyle name="Normal 2 17 3" xfId="1196"/>
    <cellStyle name="Normal 2 17 3 2" xfId="1197"/>
    <cellStyle name="Normal 2 17 3 2 2" xfId="1198"/>
    <cellStyle name="Normal 2 17 3 3" xfId="1199"/>
    <cellStyle name="Normal 2 17 4" xfId="1200"/>
    <cellStyle name="Normal 2 17 4 2" xfId="1201"/>
    <cellStyle name="Normal 2 17 4 2 2" xfId="1202"/>
    <cellStyle name="Normal 2 17 4 3" xfId="1203"/>
    <cellStyle name="Normal 2 17 5" xfId="1204"/>
    <cellStyle name="Normal 2 17 5 2" xfId="1205"/>
    <cellStyle name="Normal 2 17 5 2 2" xfId="1206"/>
    <cellStyle name="Normal 2 17 5 3" xfId="1207"/>
    <cellStyle name="Normal 2 17 6" xfId="1208"/>
    <cellStyle name="Normal 2 17 6 2" xfId="1209"/>
    <cellStyle name="Normal 2 17 6 2 2" xfId="1210"/>
    <cellStyle name="Normal 2 17 6 3" xfId="1211"/>
    <cellStyle name="Normal 2 17 7" xfId="1212"/>
    <cellStyle name="Normal 2 17 7 2" xfId="1213"/>
    <cellStyle name="Normal 2 17 7 2 2" xfId="1214"/>
    <cellStyle name="Normal 2 17 7 3" xfId="1215"/>
    <cellStyle name="Normal 2 17 8" xfId="1216"/>
    <cellStyle name="Normal 2 17 8 2" xfId="1217"/>
    <cellStyle name="Normal 2 17 8 2 2" xfId="1218"/>
    <cellStyle name="Normal 2 17 8 3" xfId="1219"/>
    <cellStyle name="Normal 2 17 9" xfId="1220"/>
    <cellStyle name="Normal 2 17 9 2" xfId="1221"/>
    <cellStyle name="Normal 2 17 9 2 2" xfId="1222"/>
    <cellStyle name="Normal 2 17 9 3" xfId="1223"/>
    <cellStyle name="Normal 2 18" xfId="1224"/>
    <cellStyle name="Normal 2 18 10" xfId="1225"/>
    <cellStyle name="Normal 2 18 10 2" xfId="1226"/>
    <cellStyle name="Normal 2 18 10 2 2" xfId="1227"/>
    <cellStyle name="Normal 2 18 10 3" xfId="1228"/>
    <cellStyle name="Normal 2 18 11" xfId="1229"/>
    <cellStyle name="Normal 2 18 11 2" xfId="1230"/>
    <cellStyle name="Normal 2 18 11 2 2" xfId="1231"/>
    <cellStyle name="Normal 2 18 11 3" xfId="1232"/>
    <cellStyle name="Normal 2 18 12" xfId="1233"/>
    <cellStyle name="Normal 2 18 12 2" xfId="1234"/>
    <cellStyle name="Normal 2 18 12 2 2" xfId="1235"/>
    <cellStyle name="Normal 2 18 12 3" xfId="1236"/>
    <cellStyle name="Normal 2 18 13" xfId="1237"/>
    <cellStyle name="Normal 2 18 13 2" xfId="1238"/>
    <cellStyle name="Normal 2 18 13 2 2" xfId="1239"/>
    <cellStyle name="Normal 2 18 13 3" xfId="1240"/>
    <cellStyle name="Normal 2 18 14" xfId="1241"/>
    <cellStyle name="Normal 2 18 14 2" xfId="1242"/>
    <cellStyle name="Normal 2 18 14 2 2" xfId="1243"/>
    <cellStyle name="Normal 2 18 14 3" xfId="1244"/>
    <cellStyle name="Normal 2 18 15" xfId="1245"/>
    <cellStyle name="Normal 2 18 15 2" xfId="1246"/>
    <cellStyle name="Normal 2 18 15 2 2" xfId="1247"/>
    <cellStyle name="Normal 2 18 15 3" xfId="1248"/>
    <cellStyle name="Normal 2 18 16" xfId="1249"/>
    <cellStyle name="Normal 2 18 16 2" xfId="1250"/>
    <cellStyle name="Normal 2 18 16 2 2" xfId="1251"/>
    <cellStyle name="Normal 2 18 16 3" xfId="1252"/>
    <cellStyle name="Normal 2 18 17" xfId="1253"/>
    <cellStyle name="Normal 2 18 17 2" xfId="1254"/>
    <cellStyle name="Normal 2 18 17 2 2" xfId="1255"/>
    <cellStyle name="Normal 2 18 17 3" xfId="1256"/>
    <cellStyle name="Normal 2 18 18" xfId="1257"/>
    <cellStyle name="Normal 2 18 18 2" xfId="1258"/>
    <cellStyle name="Normal 2 18 18 2 2" xfId="1259"/>
    <cellStyle name="Normal 2 18 18 3" xfId="1260"/>
    <cellStyle name="Normal 2 18 19" xfId="1261"/>
    <cellStyle name="Normal 2 18 19 2" xfId="1262"/>
    <cellStyle name="Normal 2 18 19 2 2" xfId="1263"/>
    <cellStyle name="Normal 2 18 19 3" xfId="1264"/>
    <cellStyle name="Normal 2 18 2" xfId="1265"/>
    <cellStyle name="Normal 2 18 2 2" xfId="1266"/>
    <cellStyle name="Normal 2 18 2 2 2" xfId="1267"/>
    <cellStyle name="Normal 2 18 2 3" xfId="1268"/>
    <cellStyle name="Normal 2 18 20" xfId="1269"/>
    <cellStyle name="Normal 2 18 20 2" xfId="1270"/>
    <cellStyle name="Normal 2 18 20 2 2" xfId="1271"/>
    <cellStyle name="Normal 2 18 20 3" xfId="1272"/>
    <cellStyle name="Normal 2 18 21" xfId="1273"/>
    <cellStyle name="Normal 2 18 21 2" xfId="1274"/>
    <cellStyle name="Normal 2 18 21 2 2" xfId="1275"/>
    <cellStyle name="Normal 2 18 21 3" xfId="1276"/>
    <cellStyle name="Normal 2 18 22" xfId="1277"/>
    <cellStyle name="Normal 2 18 22 2" xfId="1278"/>
    <cellStyle name="Normal 2 18 22 2 2" xfId="1279"/>
    <cellStyle name="Normal 2 18 22 3" xfId="1280"/>
    <cellStyle name="Normal 2 18 23" xfId="1281"/>
    <cellStyle name="Normal 2 18 23 2" xfId="1282"/>
    <cellStyle name="Normal 2 18 23 2 2" xfId="1283"/>
    <cellStyle name="Normal 2 18 23 3" xfId="1284"/>
    <cellStyle name="Normal 2 18 24" xfId="1285"/>
    <cellStyle name="Normal 2 18 24 2" xfId="1286"/>
    <cellStyle name="Normal 2 18 25" xfId="1287"/>
    <cellStyle name="Normal 2 18 3" xfId="1288"/>
    <cellStyle name="Normal 2 18 3 2" xfId="1289"/>
    <cellStyle name="Normal 2 18 3 2 2" xfId="1290"/>
    <cellStyle name="Normal 2 18 3 3" xfId="1291"/>
    <cellStyle name="Normal 2 18 4" xfId="1292"/>
    <cellStyle name="Normal 2 18 4 2" xfId="1293"/>
    <cellStyle name="Normal 2 18 4 2 2" xfId="1294"/>
    <cellStyle name="Normal 2 18 4 3" xfId="1295"/>
    <cellStyle name="Normal 2 18 5" xfId="1296"/>
    <cellStyle name="Normal 2 18 5 2" xfId="1297"/>
    <cellStyle name="Normal 2 18 5 2 2" xfId="1298"/>
    <cellStyle name="Normal 2 18 5 3" xfId="1299"/>
    <cellStyle name="Normal 2 18 6" xfId="1300"/>
    <cellStyle name="Normal 2 18 6 2" xfId="1301"/>
    <cellStyle name="Normal 2 18 6 2 2" xfId="1302"/>
    <cellStyle name="Normal 2 18 6 3" xfId="1303"/>
    <cellStyle name="Normal 2 18 7" xfId="1304"/>
    <cellStyle name="Normal 2 18 7 2" xfId="1305"/>
    <cellStyle name="Normal 2 18 7 2 2" xfId="1306"/>
    <cellStyle name="Normal 2 18 7 3" xfId="1307"/>
    <cellStyle name="Normal 2 18 8" xfId="1308"/>
    <cellStyle name="Normal 2 18 8 2" xfId="1309"/>
    <cellStyle name="Normal 2 18 8 2 2" xfId="1310"/>
    <cellStyle name="Normal 2 18 8 3" xfId="1311"/>
    <cellStyle name="Normal 2 18 9" xfId="1312"/>
    <cellStyle name="Normal 2 18 9 2" xfId="1313"/>
    <cellStyle name="Normal 2 18 9 2 2" xfId="1314"/>
    <cellStyle name="Normal 2 18 9 3" xfId="1315"/>
    <cellStyle name="Normal 2 19" xfId="1316"/>
    <cellStyle name="Normal 2 19 10" xfId="1317"/>
    <cellStyle name="Normal 2 19 10 2" xfId="1318"/>
    <cellStyle name="Normal 2 19 10 2 2" xfId="1319"/>
    <cellStyle name="Normal 2 19 10 3" xfId="1320"/>
    <cellStyle name="Normal 2 19 11" xfId="1321"/>
    <cellStyle name="Normal 2 19 11 2" xfId="1322"/>
    <cellStyle name="Normal 2 19 11 2 2" xfId="1323"/>
    <cellStyle name="Normal 2 19 11 3" xfId="1324"/>
    <cellStyle name="Normal 2 19 12" xfId="1325"/>
    <cellStyle name="Normal 2 19 12 2" xfId="1326"/>
    <cellStyle name="Normal 2 19 12 2 2" xfId="1327"/>
    <cellStyle name="Normal 2 19 12 3" xfId="1328"/>
    <cellStyle name="Normal 2 19 13" xfId="1329"/>
    <cellStyle name="Normal 2 19 13 2" xfId="1330"/>
    <cellStyle name="Normal 2 19 13 2 2" xfId="1331"/>
    <cellStyle name="Normal 2 19 13 3" xfId="1332"/>
    <cellStyle name="Normal 2 19 14" xfId="1333"/>
    <cellStyle name="Normal 2 19 14 2" xfId="1334"/>
    <cellStyle name="Normal 2 19 14 2 2" xfId="1335"/>
    <cellStyle name="Normal 2 19 14 3" xfId="1336"/>
    <cellStyle name="Normal 2 19 15" xfId="1337"/>
    <cellStyle name="Normal 2 19 15 2" xfId="1338"/>
    <cellStyle name="Normal 2 19 15 2 2" xfId="1339"/>
    <cellStyle name="Normal 2 19 15 3" xfId="1340"/>
    <cellStyle name="Normal 2 19 16" xfId="1341"/>
    <cellStyle name="Normal 2 19 16 2" xfId="1342"/>
    <cellStyle name="Normal 2 19 16 2 2" xfId="1343"/>
    <cellStyle name="Normal 2 19 16 3" xfId="1344"/>
    <cellStyle name="Normal 2 19 17" xfId="1345"/>
    <cellStyle name="Normal 2 19 17 2" xfId="1346"/>
    <cellStyle name="Normal 2 19 17 2 2" xfId="1347"/>
    <cellStyle name="Normal 2 19 17 3" xfId="1348"/>
    <cellStyle name="Normal 2 19 18" xfId="1349"/>
    <cellStyle name="Normal 2 19 18 2" xfId="1350"/>
    <cellStyle name="Normal 2 19 18 2 2" xfId="1351"/>
    <cellStyle name="Normal 2 19 18 3" xfId="1352"/>
    <cellStyle name="Normal 2 19 19" xfId="1353"/>
    <cellStyle name="Normal 2 19 19 2" xfId="1354"/>
    <cellStyle name="Normal 2 19 19 2 2" xfId="1355"/>
    <cellStyle name="Normal 2 19 19 3" xfId="1356"/>
    <cellStyle name="Normal 2 19 2" xfId="1357"/>
    <cellStyle name="Normal 2 19 2 2" xfId="1358"/>
    <cellStyle name="Normal 2 19 2 2 2" xfId="1359"/>
    <cellStyle name="Normal 2 19 2 3" xfId="1360"/>
    <cellStyle name="Normal 2 19 20" xfId="1361"/>
    <cellStyle name="Normal 2 19 20 2" xfId="1362"/>
    <cellStyle name="Normal 2 19 20 2 2" xfId="1363"/>
    <cellStyle name="Normal 2 19 20 3" xfId="1364"/>
    <cellStyle name="Normal 2 19 21" xfId="1365"/>
    <cellStyle name="Normal 2 19 21 2" xfId="1366"/>
    <cellStyle name="Normal 2 19 21 2 2" xfId="1367"/>
    <cellStyle name="Normal 2 19 21 3" xfId="1368"/>
    <cellStyle name="Normal 2 19 22" xfId="1369"/>
    <cellStyle name="Normal 2 19 22 2" xfId="1370"/>
    <cellStyle name="Normal 2 19 22 2 2" xfId="1371"/>
    <cellStyle name="Normal 2 19 22 3" xfId="1372"/>
    <cellStyle name="Normal 2 19 23" xfId="1373"/>
    <cellStyle name="Normal 2 19 23 2" xfId="1374"/>
    <cellStyle name="Normal 2 19 23 2 2" xfId="1375"/>
    <cellStyle name="Normal 2 19 23 3" xfId="1376"/>
    <cellStyle name="Normal 2 19 24" xfId="1377"/>
    <cellStyle name="Normal 2 19 24 2" xfId="1378"/>
    <cellStyle name="Normal 2 19 25" xfId="1379"/>
    <cellStyle name="Normal 2 19 3" xfId="1380"/>
    <cellStyle name="Normal 2 19 3 2" xfId="1381"/>
    <cellStyle name="Normal 2 19 3 2 2" xfId="1382"/>
    <cellStyle name="Normal 2 19 3 3" xfId="1383"/>
    <cellStyle name="Normal 2 19 4" xfId="1384"/>
    <cellStyle name="Normal 2 19 4 2" xfId="1385"/>
    <cellStyle name="Normal 2 19 4 2 2" xfId="1386"/>
    <cellStyle name="Normal 2 19 4 3" xfId="1387"/>
    <cellStyle name="Normal 2 19 5" xfId="1388"/>
    <cellStyle name="Normal 2 19 5 2" xfId="1389"/>
    <cellStyle name="Normal 2 19 5 2 2" xfId="1390"/>
    <cellStyle name="Normal 2 19 5 3" xfId="1391"/>
    <cellStyle name="Normal 2 19 6" xfId="1392"/>
    <cellStyle name="Normal 2 19 6 2" xfId="1393"/>
    <cellStyle name="Normal 2 19 6 2 2" xfId="1394"/>
    <cellStyle name="Normal 2 19 6 3" xfId="1395"/>
    <cellStyle name="Normal 2 19 7" xfId="1396"/>
    <cellStyle name="Normal 2 19 7 2" xfId="1397"/>
    <cellStyle name="Normal 2 19 7 2 2" xfId="1398"/>
    <cellStyle name="Normal 2 19 7 3" xfId="1399"/>
    <cellStyle name="Normal 2 19 8" xfId="1400"/>
    <cellStyle name="Normal 2 19 8 2" xfId="1401"/>
    <cellStyle name="Normal 2 19 8 2 2" xfId="1402"/>
    <cellStyle name="Normal 2 19 8 3" xfId="1403"/>
    <cellStyle name="Normal 2 19 9" xfId="1404"/>
    <cellStyle name="Normal 2 19 9 2" xfId="1405"/>
    <cellStyle name="Normal 2 19 9 2 2" xfId="1406"/>
    <cellStyle name="Normal 2 19 9 3" xfId="1407"/>
    <cellStyle name="Normal 2 2" xfId="145"/>
    <cellStyle name="Normal 2 2 2" xfId="146"/>
    <cellStyle name="Normal 2 2 2 2" xfId="147"/>
    <cellStyle name="Normal 2 2 2 3" xfId="308"/>
    <cellStyle name="Normal 2 2 2 4" xfId="1408"/>
    <cellStyle name="Normal 2 2 3" xfId="148"/>
    <cellStyle name="Normal 2 2 3 2" xfId="149"/>
    <cellStyle name="Normal 2 2 3 3" xfId="150"/>
    <cellStyle name="Normal 2 2 4" xfId="309"/>
    <cellStyle name="Normal 2 2 4 2" xfId="1409"/>
    <cellStyle name="Normal 2 2 5" xfId="1410"/>
    <cellStyle name="Normal 2 2 6" xfId="1411"/>
    <cellStyle name="Normal 2 2 7" xfId="1412"/>
    <cellStyle name="Normal 2 2 8" xfId="1413"/>
    <cellStyle name="Normal 2 20" xfId="1414"/>
    <cellStyle name="Normal 2 20 10" xfId="1415"/>
    <cellStyle name="Normal 2 20 10 2" xfId="1416"/>
    <cellStyle name="Normal 2 20 10 2 2" xfId="1417"/>
    <cellStyle name="Normal 2 20 10 3" xfId="1418"/>
    <cellStyle name="Normal 2 20 11" xfId="1419"/>
    <cellStyle name="Normal 2 20 11 2" xfId="1420"/>
    <cellStyle name="Normal 2 20 11 2 2" xfId="1421"/>
    <cellStyle name="Normal 2 20 11 3" xfId="1422"/>
    <cellStyle name="Normal 2 20 12" xfId="1423"/>
    <cellStyle name="Normal 2 20 12 2" xfId="1424"/>
    <cellStyle name="Normal 2 20 12 2 2" xfId="1425"/>
    <cellStyle name="Normal 2 20 12 3" xfId="1426"/>
    <cellStyle name="Normal 2 20 13" xfId="1427"/>
    <cellStyle name="Normal 2 20 13 2" xfId="1428"/>
    <cellStyle name="Normal 2 20 13 2 2" xfId="1429"/>
    <cellStyle name="Normal 2 20 13 3" xfId="1430"/>
    <cellStyle name="Normal 2 20 14" xfId="1431"/>
    <cellStyle name="Normal 2 20 14 2" xfId="1432"/>
    <cellStyle name="Normal 2 20 14 2 2" xfId="1433"/>
    <cellStyle name="Normal 2 20 14 3" xfId="1434"/>
    <cellStyle name="Normal 2 20 15" xfId="1435"/>
    <cellStyle name="Normal 2 20 15 2" xfId="1436"/>
    <cellStyle name="Normal 2 20 15 2 2" xfId="1437"/>
    <cellStyle name="Normal 2 20 15 3" xfId="1438"/>
    <cellStyle name="Normal 2 20 16" xfId="1439"/>
    <cellStyle name="Normal 2 20 16 2" xfId="1440"/>
    <cellStyle name="Normal 2 20 16 2 2" xfId="1441"/>
    <cellStyle name="Normal 2 20 16 3" xfId="1442"/>
    <cellStyle name="Normal 2 20 17" xfId="1443"/>
    <cellStyle name="Normal 2 20 17 2" xfId="1444"/>
    <cellStyle name="Normal 2 20 17 2 2" xfId="1445"/>
    <cellStyle name="Normal 2 20 17 3" xfId="1446"/>
    <cellStyle name="Normal 2 20 18" xfId="1447"/>
    <cellStyle name="Normal 2 20 18 2" xfId="1448"/>
    <cellStyle name="Normal 2 20 18 2 2" xfId="1449"/>
    <cellStyle name="Normal 2 20 18 3" xfId="1450"/>
    <cellStyle name="Normal 2 20 19" xfId="1451"/>
    <cellStyle name="Normal 2 20 19 2" xfId="1452"/>
    <cellStyle name="Normal 2 20 19 2 2" xfId="1453"/>
    <cellStyle name="Normal 2 20 19 3" xfId="1454"/>
    <cellStyle name="Normal 2 20 2" xfId="1455"/>
    <cellStyle name="Normal 2 20 2 2" xfId="1456"/>
    <cellStyle name="Normal 2 20 2 2 2" xfId="1457"/>
    <cellStyle name="Normal 2 20 2 3" xfId="1458"/>
    <cellStyle name="Normal 2 20 20" xfId="1459"/>
    <cellStyle name="Normal 2 20 20 2" xfId="1460"/>
    <cellStyle name="Normal 2 20 20 2 2" xfId="1461"/>
    <cellStyle name="Normal 2 20 20 3" xfId="1462"/>
    <cellStyle name="Normal 2 20 21" xfId="1463"/>
    <cellStyle name="Normal 2 20 21 2" xfId="1464"/>
    <cellStyle name="Normal 2 20 21 2 2" xfId="1465"/>
    <cellStyle name="Normal 2 20 21 3" xfId="1466"/>
    <cellStyle name="Normal 2 20 22" xfId="1467"/>
    <cellStyle name="Normal 2 20 22 2" xfId="1468"/>
    <cellStyle name="Normal 2 20 22 2 2" xfId="1469"/>
    <cellStyle name="Normal 2 20 22 3" xfId="1470"/>
    <cellStyle name="Normal 2 20 23" xfId="1471"/>
    <cellStyle name="Normal 2 20 23 2" xfId="1472"/>
    <cellStyle name="Normal 2 20 23 2 2" xfId="1473"/>
    <cellStyle name="Normal 2 20 23 3" xfId="1474"/>
    <cellStyle name="Normal 2 20 24" xfId="1475"/>
    <cellStyle name="Normal 2 20 24 2" xfId="1476"/>
    <cellStyle name="Normal 2 20 25" xfId="1477"/>
    <cellStyle name="Normal 2 20 3" xfId="1478"/>
    <cellStyle name="Normal 2 20 3 2" xfId="1479"/>
    <cellStyle name="Normal 2 20 3 2 2" xfId="1480"/>
    <cellStyle name="Normal 2 20 3 3" xfId="1481"/>
    <cellStyle name="Normal 2 20 4" xfId="1482"/>
    <cellStyle name="Normal 2 20 4 2" xfId="1483"/>
    <cellStyle name="Normal 2 20 4 2 2" xfId="1484"/>
    <cellStyle name="Normal 2 20 4 3" xfId="1485"/>
    <cellStyle name="Normal 2 20 5" xfId="1486"/>
    <cellStyle name="Normal 2 20 5 2" xfId="1487"/>
    <cellStyle name="Normal 2 20 5 2 2" xfId="1488"/>
    <cellStyle name="Normal 2 20 5 3" xfId="1489"/>
    <cellStyle name="Normal 2 20 6" xfId="1490"/>
    <cellStyle name="Normal 2 20 6 2" xfId="1491"/>
    <cellStyle name="Normal 2 20 6 2 2" xfId="1492"/>
    <cellStyle name="Normal 2 20 6 3" xfId="1493"/>
    <cellStyle name="Normal 2 20 7" xfId="1494"/>
    <cellStyle name="Normal 2 20 7 2" xfId="1495"/>
    <cellStyle name="Normal 2 20 7 2 2" xfId="1496"/>
    <cellStyle name="Normal 2 20 7 3" xfId="1497"/>
    <cellStyle name="Normal 2 20 8" xfId="1498"/>
    <cellStyle name="Normal 2 20 8 2" xfId="1499"/>
    <cellStyle name="Normal 2 20 8 2 2" xfId="1500"/>
    <cellStyle name="Normal 2 20 8 3" xfId="1501"/>
    <cellStyle name="Normal 2 20 9" xfId="1502"/>
    <cellStyle name="Normal 2 20 9 2" xfId="1503"/>
    <cellStyle name="Normal 2 20 9 2 2" xfId="1504"/>
    <cellStyle name="Normal 2 20 9 3" xfId="1505"/>
    <cellStyle name="Normal 2 21" xfId="1506"/>
    <cellStyle name="Normal 2 21 10" xfId="1507"/>
    <cellStyle name="Normal 2 21 10 2" xfId="1508"/>
    <cellStyle name="Normal 2 21 10 2 2" xfId="1509"/>
    <cellStyle name="Normal 2 21 10 3" xfId="1510"/>
    <cellStyle name="Normal 2 21 11" xfId="1511"/>
    <cellStyle name="Normal 2 21 11 2" xfId="1512"/>
    <cellStyle name="Normal 2 21 11 2 2" xfId="1513"/>
    <cellStyle name="Normal 2 21 11 3" xfId="1514"/>
    <cellStyle name="Normal 2 21 12" xfId="1515"/>
    <cellStyle name="Normal 2 21 12 2" xfId="1516"/>
    <cellStyle name="Normal 2 21 12 2 2" xfId="1517"/>
    <cellStyle name="Normal 2 21 12 3" xfId="1518"/>
    <cellStyle name="Normal 2 21 13" xfId="1519"/>
    <cellStyle name="Normal 2 21 13 2" xfId="1520"/>
    <cellStyle name="Normal 2 21 13 2 2" xfId="1521"/>
    <cellStyle name="Normal 2 21 13 3" xfId="1522"/>
    <cellStyle name="Normal 2 21 14" xfId="1523"/>
    <cellStyle name="Normal 2 21 14 2" xfId="1524"/>
    <cellStyle name="Normal 2 21 14 2 2" xfId="1525"/>
    <cellStyle name="Normal 2 21 14 3" xfId="1526"/>
    <cellStyle name="Normal 2 21 15" xfId="1527"/>
    <cellStyle name="Normal 2 21 15 2" xfId="1528"/>
    <cellStyle name="Normal 2 21 15 2 2" xfId="1529"/>
    <cellStyle name="Normal 2 21 15 3" xfId="1530"/>
    <cellStyle name="Normal 2 21 16" xfId="1531"/>
    <cellStyle name="Normal 2 21 16 2" xfId="1532"/>
    <cellStyle name="Normal 2 21 16 2 2" xfId="1533"/>
    <cellStyle name="Normal 2 21 16 3" xfId="1534"/>
    <cellStyle name="Normal 2 21 17" xfId="1535"/>
    <cellStyle name="Normal 2 21 17 2" xfId="1536"/>
    <cellStyle name="Normal 2 21 17 2 2" xfId="1537"/>
    <cellStyle name="Normal 2 21 17 3" xfId="1538"/>
    <cellStyle name="Normal 2 21 18" xfId="1539"/>
    <cellStyle name="Normal 2 21 18 2" xfId="1540"/>
    <cellStyle name="Normal 2 21 18 2 2" xfId="1541"/>
    <cellStyle name="Normal 2 21 18 3" xfId="1542"/>
    <cellStyle name="Normal 2 21 19" xfId="1543"/>
    <cellStyle name="Normal 2 21 19 2" xfId="1544"/>
    <cellStyle name="Normal 2 21 19 2 2" xfId="1545"/>
    <cellStyle name="Normal 2 21 19 3" xfId="1546"/>
    <cellStyle name="Normal 2 21 2" xfId="1547"/>
    <cellStyle name="Normal 2 21 2 2" xfId="1548"/>
    <cellStyle name="Normal 2 21 2 2 2" xfId="1549"/>
    <cellStyle name="Normal 2 21 2 3" xfId="1550"/>
    <cellStyle name="Normal 2 21 20" xfId="1551"/>
    <cellStyle name="Normal 2 21 20 2" xfId="1552"/>
    <cellStyle name="Normal 2 21 20 2 2" xfId="1553"/>
    <cellStyle name="Normal 2 21 20 3" xfId="1554"/>
    <cellStyle name="Normal 2 21 21" xfId="1555"/>
    <cellStyle name="Normal 2 21 21 2" xfId="1556"/>
    <cellStyle name="Normal 2 21 21 2 2" xfId="1557"/>
    <cellStyle name="Normal 2 21 21 3" xfId="1558"/>
    <cellStyle name="Normal 2 21 22" xfId="1559"/>
    <cellStyle name="Normal 2 21 22 2" xfId="1560"/>
    <cellStyle name="Normal 2 21 22 2 2" xfId="1561"/>
    <cellStyle name="Normal 2 21 22 3" xfId="1562"/>
    <cellStyle name="Normal 2 21 23" xfId="1563"/>
    <cellStyle name="Normal 2 21 23 2" xfId="1564"/>
    <cellStyle name="Normal 2 21 23 2 2" xfId="1565"/>
    <cellStyle name="Normal 2 21 23 3" xfId="1566"/>
    <cellStyle name="Normal 2 21 24" xfId="1567"/>
    <cellStyle name="Normal 2 21 24 2" xfId="1568"/>
    <cellStyle name="Normal 2 21 25" xfId="1569"/>
    <cellStyle name="Normal 2 21 3" xfId="1570"/>
    <cellStyle name="Normal 2 21 3 2" xfId="1571"/>
    <cellStyle name="Normal 2 21 3 2 2" xfId="1572"/>
    <cellStyle name="Normal 2 21 3 3" xfId="1573"/>
    <cellStyle name="Normal 2 21 4" xfId="1574"/>
    <cellStyle name="Normal 2 21 4 2" xfId="1575"/>
    <cellStyle name="Normal 2 21 4 2 2" xfId="1576"/>
    <cellStyle name="Normal 2 21 4 3" xfId="1577"/>
    <cellStyle name="Normal 2 21 5" xfId="1578"/>
    <cellStyle name="Normal 2 21 5 2" xfId="1579"/>
    <cellStyle name="Normal 2 21 5 2 2" xfId="1580"/>
    <cellStyle name="Normal 2 21 5 3" xfId="1581"/>
    <cellStyle name="Normal 2 21 6" xfId="1582"/>
    <cellStyle name="Normal 2 21 6 2" xfId="1583"/>
    <cellStyle name="Normal 2 21 6 2 2" xfId="1584"/>
    <cellStyle name="Normal 2 21 6 3" xfId="1585"/>
    <cellStyle name="Normal 2 21 7" xfId="1586"/>
    <cellStyle name="Normal 2 21 7 2" xfId="1587"/>
    <cellStyle name="Normal 2 21 7 2 2" xfId="1588"/>
    <cellStyle name="Normal 2 21 7 3" xfId="1589"/>
    <cellStyle name="Normal 2 21 8" xfId="1590"/>
    <cellStyle name="Normal 2 21 8 2" xfId="1591"/>
    <cellStyle name="Normal 2 21 8 2 2" xfId="1592"/>
    <cellStyle name="Normal 2 21 8 3" xfId="1593"/>
    <cellStyle name="Normal 2 21 9" xfId="1594"/>
    <cellStyle name="Normal 2 21 9 2" xfId="1595"/>
    <cellStyle name="Normal 2 21 9 2 2" xfId="1596"/>
    <cellStyle name="Normal 2 21 9 3" xfId="1597"/>
    <cellStyle name="Normal 2 22" xfId="1598"/>
    <cellStyle name="Normal 2 22 10" xfId="1599"/>
    <cellStyle name="Normal 2 22 10 2" xfId="1600"/>
    <cellStyle name="Normal 2 22 10 2 2" xfId="1601"/>
    <cellStyle name="Normal 2 22 10 3" xfId="1602"/>
    <cellStyle name="Normal 2 22 11" xfId="1603"/>
    <cellStyle name="Normal 2 22 11 2" xfId="1604"/>
    <cellStyle name="Normal 2 22 11 2 2" xfId="1605"/>
    <cellStyle name="Normal 2 22 11 3" xfId="1606"/>
    <cellStyle name="Normal 2 22 12" xfId="1607"/>
    <cellStyle name="Normal 2 22 12 2" xfId="1608"/>
    <cellStyle name="Normal 2 22 12 2 2" xfId="1609"/>
    <cellStyle name="Normal 2 22 12 3" xfId="1610"/>
    <cellStyle name="Normal 2 22 13" xfId="1611"/>
    <cellStyle name="Normal 2 22 13 2" xfId="1612"/>
    <cellStyle name="Normal 2 22 13 2 2" xfId="1613"/>
    <cellStyle name="Normal 2 22 13 3" xfId="1614"/>
    <cellStyle name="Normal 2 22 14" xfId="1615"/>
    <cellStyle name="Normal 2 22 14 2" xfId="1616"/>
    <cellStyle name="Normal 2 22 14 2 2" xfId="1617"/>
    <cellStyle name="Normal 2 22 14 3" xfId="1618"/>
    <cellStyle name="Normal 2 22 15" xfId="1619"/>
    <cellStyle name="Normal 2 22 15 2" xfId="1620"/>
    <cellStyle name="Normal 2 22 15 2 2" xfId="1621"/>
    <cellStyle name="Normal 2 22 15 3" xfId="1622"/>
    <cellStyle name="Normal 2 22 16" xfId="1623"/>
    <cellStyle name="Normal 2 22 16 2" xfId="1624"/>
    <cellStyle name="Normal 2 22 16 2 2" xfId="1625"/>
    <cellStyle name="Normal 2 22 16 3" xfId="1626"/>
    <cellStyle name="Normal 2 22 17" xfId="1627"/>
    <cellStyle name="Normal 2 22 17 2" xfId="1628"/>
    <cellStyle name="Normal 2 22 17 2 2" xfId="1629"/>
    <cellStyle name="Normal 2 22 17 3" xfId="1630"/>
    <cellStyle name="Normal 2 22 18" xfId="1631"/>
    <cellStyle name="Normal 2 22 18 2" xfId="1632"/>
    <cellStyle name="Normal 2 22 18 2 2" xfId="1633"/>
    <cellStyle name="Normal 2 22 18 3" xfId="1634"/>
    <cellStyle name="Normal 2 22 19" xfId="1635"/>
    <cellStyle name="Normal 2 22 19 2" xfId="1636"/>
    <cellStyle name="Normal 2 22 19 2 2" xfId="1637"/>
    <cellStyle name="Normal 2 22 19 3" xfId="1638"/>
    <cellStyle name="Normal 2 22 2" xfId="1639"/>
    <cellStyle name="Normal 2 22 2 2" xfId="1640"/>
    <cellStyle name="Normal 2 22 2 2 2" xfId="1641"/>
    <cellStyle name="Normal 2 22 2 3" xfId="1642"/>
    <cellStyle name="Normal 2 22 20" xfId="1643"/>
    <cellStyle name="Normal 2 22 20 2" xfId="1644"/>
    <cellStyle name="Normal 2 22 20 2 2" xfId="1645"/>
    <cellStyle name="Normal 2 22 20 3" xfId="1646"/>
    <cellStyle name="Normal 2 22 21" xfId="1647"/>
    <cellStyle name="Normal 2 22 21 2" xfId="1648"/>
    <cellStyle name="Normal 2 22 21 2 2" xfId="1649"/>
    <cellStyle name="Normal 2 22 21 3" xfId="1650"/>
    <cellStyle name="Normal 2 22 22" xfId="1651"/>
    <cellStyle name="Normal 2 22 22 2" xfId="1652"/>
    <cellStyle name="Normal 2 22 22 2 2" xfId="1653"/>
    <cellStyle name="Normal 2 22 22 3" xfId="1654"/>
    <cellStyle name="Normal 2 22 23" xfId="1655"/>
    <cellStyle name="Normal 2 22 23 2" xfId="1656"/>
    <cellStyle name="Normal 2 22 23 2 2" xfId="1657"/>
    <cellStyle name="Normal 2 22 23 3" xfId="1658"/>
    <cellStyle name="Normal 2 22 24" xfId="1659"/>
    <cellStyle name="Normal 2 22 24 2" xfId="1660"/>
    <cellStyle name="Normal 2 22 25" xfId="1661"/>
    <cellStyle name="Normal 2 22 3" xfId="1662"/>
    <cellStyle name="Normal 2 22 3 2" xfId="1663"/>
    <cellStyle name="Normal 2 22 3 2 2" xfId="1664"/>
    <cellStyle name="Normal 2 22 3 3" xfId="1665"/>
    <cellStyle name="Normal 2 22 4" xfId="1666"/>
    <cellStyle name="Normal 2 22 4 2" xfId="1667"/>
    <cellStyle name="Normal 2 22 4 2 2" xfId="1668"/>
    <cellStyle name="Normal 2 22 4 3" xfId="1669"/>
    <cellStyle name="Normal 2 22 5" xfId="1670"/>
    <cellStyle name="Normal 2 22 5 2" xfId="1671"/>
    <cellStyle name="Normal 2 22 5 2 2" xfId="1672"/>
    <cellStyle name="Normal 2 22 5 3" xfId="1673"/>
    <cellStyle name="Normal 2 22 6" xfId="1674"/>
    <cellStyle name="Normal 2 22 6 2" xfId="1675"/>
    <cellStyle name="Normal 2 22 6 2 2" xfId="1676"/>
    <cellStyle name="Normal 2 22 6 3" xfId="1677"/>
    <cellStyle name="Normal 2 22 7" xfId="1678"/>
    <cellStyle name="Normal 2 22 7 2" xfId="1679"/>
    <cellStyle name="Normal 2 22 7 2 2" xfId="1680"/>
    <cellStyle name="Normal 2 22 7 3" xfId="1681"/>
    <cellStyle name="Normal 2 22 8" xfId="1682"/>
    <cellStyle name="Normal 2 22 8 2" xfId="1683"/>
    <cellStyle name="Normal 2 22 8 2 2" xfId="1684"/>
    <cellStyle name="Normal 2 22 8 3" xfId="1685"/>
    <cellStyle name="Normal 2 22 9" xfId="1686"/>
    <cellStyle name="Normal 2 22 9 2" xfId="1687"/>
    <cellStyle name="Normal 2 22 9 2 2" xfId="1688"/>
    <cellStyle name="Normal 2 22 9 3" xfId="1689"/>
    <cellStyle name="Normal 2 23" xfId="1690"/>
    <cellStyle name="Normal 2 23 10" xfId="1691"/>
    <cellStyle name="Normal 2 23 10 2" xfId="1692"/>
    <cellStyle name="Normal 2 23 10 2 2" xfId="1693"/>
    <cellStyle name="Normal 2 23 10 3" xfId="1694"/>
    <cellStyle name="Normal 2 23 11" xfId="1695"/>
    <cellStyle name="Normal 2 23 11 2" xfId="1696"/>
    <cellStyle name="Normal 2 23 11 2 2" xfId="1697"/>
    <cellStyle name="Normal 2 23 11 3" xfId="1698"/>
    <cellStyle name="Normal 2 23 12" xfId="1699"/>
    <cellStyle name="Normal 2 23 12 2" xfId="1700"/>
    <cellStyle name="Normal 2 23 12 2 2" xfId="1701"/>
    <cellStyle name="Normal 2 23 12 3" xfId="1702"/>
    <cellStyle name="Normal 2 23 13" xfId="1703"/>
    <cellStyle name="Normal 2 23 13 2" xfId="1704"/>
    <cellStyle name="Normal 2 23 13 2 2" xfId="1705"/>
    <cellStyle name="Normal 2 23 13 3" xfId="1706"/>
    <cellStyle name="Normal 2 23 14" xfId="1707"/>
    <cellStyle name="Normal 2 23 14 2" xfId="1708"/>
    <cellStyle name="Normal 2 23 14 2 2" xfId="1709"/>
    <cellStyle name="Normal 2 23 14 3" xfId="1710"/>
    <cellStyle name="Normal 2 23 15" xfId="1711"/>
    <cellStyle name="Normal 2 23 15 2" xfId="1712"/>
    <cellStyle name="Normal 2 23 15 2 2" xfId="1713"/>
    <cellStyle name="Normal 2 23 15 3" xfId="1714"/>
    <cellStyle name="Normal 2 23 16" xfId="1715"/>
    <cellStyle name="Normal 2 23 16 2" xfId="1716"/>
    <cellStyle name="Normal 2 23 16 2 2" xfId="1717"/>
    <cellStyle name="Normal 2 23 16 3" xfId="1718"/>
    <cellStyle name="Normal 2 23 17" xfId="1719"/>
    <cellStyle name="Normal 2 23 17 2" xfId="1720"/>
    <cellStyle name="Normal 2 23 17 2 2" xfId="1721"/>
    <cellStyle name="Normal 2 23 17 3" xfId="1722"/>
    <cellStyle name="Normal 2 23 18" xfId="1723"/>
    <cellStyle name="Normal 2 23 18 2" xfId="1724"/>
    <cellStyle name="Normal 2 23 18 2 2" xfId="1725"/>
    <cellStyle name="Normal 2 23 18 3" xfId="1726"/>
    <cellStyle name="Normal 2 23 19" xfId="1727"/>
    <cellStyle name="Normal 2 23 19 2" xfId="1728"/>
    <cellStyle name="Normal 2 23 19 2 2" xfId="1729"/>
    <cellStyle name="Normal 2 23 19 3" xfId="1730"/>
    <cellStyle name="Normal 2 23 2" xfId="1731"/>
    <cellStyle name="Normal 2 23 2 2" xfId="1732"/>
    <cellStyle name="Normal 2 23 2 2 2" xfId="1733"/>
    <cellStyle name="Normal 2 23 2 3" xfId="1734"/>
    <cellStyle name="Normal 2 23 20" xfId="1735"/>
    <cellStyle name="Normal 2 23 20 2" xfId="1736"/>
    <cellStyle name="Normal 2 23 20 2 2" xfId="1737"/>
    <cellStyle name="Normal 2 23 20 3" xfId="1738"/>
    <cellStyle name="Normal 2 23 21" xfId="1739"/>
    <cellStyle name="Normal 2 23 21 2" xfId="1740"/>
    <cellStyle name="Normal 2 23 21 2 2" xfId="1741"/>
    <cellStyle name="Normal 2 23 21 3" xfId="1742"/>
    <cellStyle name="Normal 2 23 22" xfId="1743"/>
    <cellStyle name="Normal 2 23 22 2" xfId="1744"/>
    <cellStyle name="Normal 2 23 22 2 2" xfId="1745"/>
    <cellStyle name="Normal 2 23 22 3" xfId="1746"/>
    <cellStyle name="Normal 2 23 23" xfId="1747"/>
    <cellStyle name="Normal 2 23 23 2" xfId="1748"/>
    <cellStyle name="Normal 2 23 23 2 2" xfId="1749"/>
    <cellStyle name="Normal 2 23 23 3" xfId="1750"/>
    <cellStyle name="Normal 2 23 24" xfId="1751"/>
    <cellStyle name="Normal 2 23 24 2" xfId="1752"/>
    <cellStyle name="Normal 2 23 25" xfId="1753"/>
    <cellStyle name="Normal 2 23 3" xfId="1754"/>
    <cellStyle name="Normal 2 23 3 2" xfId="1755"/>
    <cellStyle name="Normal 2 23 3 2 2" xfId="1756"/>
    <cellStyle name="Normal 2 23 3 3" xfId="1757"/>
    <cellStyle name="Normal 2 23 4" xfId="1758"/>
    <cellStyle name="Normal 2 23 4 2" xfId="1759"/>
    <cellStyle name="Normal 2 23 4 2 2" xfId="1760"/>
    <cellStyle name="Normal 2 23 4 3" xfId="1761"/>
    <cellStyle name="Normal 2 23 5" xfId="1762"/>
    <cellStyle name="Normal 2 23 5 2" xfId="1763"/>
    <cellStyle name="Normal 2 23 5 2 2" xfId="1764"/>
    <cellStyle name="Normal 2 23 5 3" xfId="1765"/>
    <cellStyle name="Normal 2 23 6" xfId="1766"/>
    <cellStyle name="Normal 2 23 6 2" xfId="1767"/>
    <cellStyle name="Normal 2 23 6 2 2" xfId="1768"/>
    <cellStyle name="Normal 2 23 6 3" xfId="1769"/>
    <cellStyle name="Normal 2 23 7" xfId="1770"/>
    <cellStyle name="Normal 2 23 7 2" xfId="1771"/>
    <cellStyle name="Normal 2 23 7 2 2" xfId="1772"/>
    <cellStyle name="Normal 2 23 7 3" xfId="1773"/>
    <cellStyle name="Normal 2 23 8" xfId="1774"/>
    <cellStyle name="Normal 2 23 8 2" xfId="1775"/>
    <cellStyle name="Normal 2 23 8 2 2" xfId="1776"/>
    <cellStyle name="Normal 2 23 8 3" xfId="1777"/>
    <cellStyle name="Normal 2 23 9" xfId="1778"/>
    <cellStyle name="Normal 2 23 9 2" xfId="1779"/>
    <cellStyle name="Normal 2 23 9 2 2" xfId="1780"/>
    <cellStyle name="Normal 2 23 9 3" xfId="1781"/>
    <cellStyle name="Normal 2 24" xfId="1782"/>
    <cellStyle name="Normal 2 24 10" xfId="1783"/>
    <cellStyle name="Normal 2 24 10 2" xfId="1784"/>
    <cellStyle name="Normal 2 24 10 2 2" xfId="1785"/>
    <cellStyle name="Normal 2 24 10 3" xfId="1786"/>
    <cellStyle name="Normal 2 24 11" xfId="1787"/>
    <cellStyle name="Normal 2 24 11 2" xfId="1788"/>
    <cellStyle name="Normal 2 24 11 2 2" xfId="1789"/>
    <cellStyle name="Normal 2 24 11 3" xfId="1790"/>
    <cellStyle name="Normal 2 24 12" xfId="1791"/>
    <cellStyle name="Normal 2 24 12 2" xfId="1792"/>
    <cellStyle name="Normal 2 24 12 2 2" xfId="1793"/>
    <cellStyle name="Normal 2 24 12 3" xfId="1794"/>
    <cellStyle name="Normal 2 24 13" xfId="1795"/>
    <cellStyle name="Normal 2 24 13 2" xfId="1796"/>
    <cellStyle name="Normal 2 24 13 2 2" xfId="1797"/>
    <cellStyle name="Normal 2 24 13 3" xfId="1798"/>
    <cellStyle name="Normal 2 24 14" xfId="1799"/>
    <cellStyle name="Normal 2 24 14 2" xfId="1800"/>
    <cellStyle name="Normal 2 24 14 2 2" xfId="1801"/>
    <cellStyle name="Normal 2 24 14 3" xfId="1802"/>
    <cellStyle name="Normal 2 24 15" xfId="1803"/>
    <cellStyle name="Normal 2 24 15 2" xfId="1804"/>
    <cellStyle name="Normal 2 24 15 2 2" xfId="1805"/>
    <cellStyle name="Normal 2 24 15 3" xfId="1806"/>
    <cellStyle name="Normal 2 24 16" xfId="1807"/>
    <cellStyle name="Normal 2 24 16 2" xfId="1808"/>
    <cellStyle name="Normal 2 24 16 2 2" xfId="1809"/>
    <cellStyle name="Normal 2 24 16 3" xfId="1810"/>
    <cellStyle name="Normal 2 24 17" xfId="1811"/>
    <cellStyle name="Normal 2 24 17 2" xfId="1812"/>
    <cellStyle name="Normal 2 24 17 2 2" xfId="1813"/>
    <cellStyle name="Normal 2 24 17 3" xfId="1814"/>
    <cellStyle name="Normal 2 24 18" xfId="1815"/>
    <cellStyle name="Normal 2 24 18 2" xfId="1816"/>
    <cellStyle name="Normal 2 24 18 2 2" xfId="1817"/>
    <cellStyle name="Normal 2 24 18 3" xfId="1818"/>
    <cellStyle name="Normal 2 24 19" xfId="1819"/>
    <cellStyle name="Normal 2 24 19 2" xfId="1820"/>
    <cellStyle name="Normal 2 24 19 2 2" xfId="1821"/>
    <cellStyle name="Normal 2 24 19 3" xfId="1822"/>
    <cellStyle name="Normal 2 24 2" xfId="1823"/>
    <cellStyle name="Normal 2 24 2 2" xfId="1824"/>
    <cellStyle name="Normal 2 24 2 2 2" xfId="1825"/>
    <cellStyle name="Normal 2 24 2 3" xfId="1826"/>
    <cellStyle name="Normal 2 24 20" xfId="1827"/>
    <cellStyle name="Normal 2 24 20 2" xfId="1828"/>
    <cellStyle name="Normal 2 24 20 2 2" xfId="1829"/>
    <cellStyle name="Normal 2 24 20 3" xfId="1830"/>
    <cellStyle name="Normal 2 24 21" xfId="1831"/>
    <cellStyle name="Normal 2 24 21 2" xfId="1832"/>
    <cellStyle name="Normal 2 24 21 2 2" xfId="1833"/>
    <cellStyle name="Normal 2 24 21 3" xfId="1834"/>
    <cellStyle name="Normal 2 24 22" xfId="1835"/>
    <cellStyle name="Normal 2 24 22 2" xfId="1836"/>
    <cellStyle name="Normal 2 24 22 2 2" xfId="1837"/>
    <cellStyle name="Normal 2 24 22 3" xfId="1838"/>
    <cellStyle name="Normal 2 24 23" xfId="1839"/>
    <cellStyle name="Normal 2 24 23 2" xfId="1840"/>
    <cellStyle name="Normal 2 24 23 2 2" xfId="1841"/>
    <cellStyle name="Normal 2 24 23 3" xfId="1842"/>
    <cellStyle name="Normal 2 24 24" xfId="1843"/>
    <cellStyle name="Normal 2 24 24 2" xfId="1844"/>
    <cellStyle name="Normal 2 24 25" xfId="1845"/>
    <cellStyle name="Normal 2 24 3" xfId="1846"/>
    <cellStyle name="Normal 2 24 3 2" xfId="1847"/>
    <cellStyle name="Normal 2 24 3 2 2" xfId="1848"/>
    <cellStyle name="Normal 2 24 3 3" xfId="1849"/>
    <cellStyle name="Normal 2 24 4" xfId="1850"/>
    <cellStyle name="Normal 2 24 4 2" xfId="1851"/>
    <cellStyle name="Normal 2 24 4 2 2" xfId="1852"/>
    <cellStyle name="Normal 2 24 4 3" xfId="1853"/>
    <cellStyle name="Normal 2 24 5" xfId="1854"/>
    <cellStyle name="Normal 2 24 5 2" xfId="1855"/>
    <cellStyle name="Normal 2 24 5 2 2" xfId="1856"/>
    <cellStyle name="Normal 2 24 5 3" xfId="1857"/>
    <cellStyle name="Normal 2 24 6" xfId="1858"/>
    <cellStyle name="Normal 2 24 6 2" xfId="1859"/>
    <cellStyle name="Normal 2 24 6 2 2" xfId="1860"/>
    <cellStyle name="Normal 2 24 6 3" xfId="1861"/>
    <cellStyle name="Normal 2 24 7" xfId="1862"/>
    <cellStyle name="Normal 2 24 7 2" xfId="1863"/>
    <cellStyle name="Normal 2 24 7 2 2" xfId="1864"/>
    <cellStyle name="Normal 2 24 7 3" xfId="1865"/>
    <cellStyle name="Normal 2 24 8" xfId="1866"/>
    <cellStyle name="Normal 2 24 8 2" xfId="1867"/>
    <cellStyle name="Normal 2 24 8 2 2" xfId="1868"/>
    <cellStyle name="Normal 2 24 8 3" xfId="1869"/>
    <cellStyle name="Normal 2 24 9" xfId="1870"/>
    <cellStyle name="Normal 2 24 9 2" xfId="1871"/>
    <cellStyle name="Normal 2 24 9 2 2" xfId="1872"/>
    <cellStyle name="Normal 2 24 9 3" xfId="1873"/>
    <cellStyle name="Normal 2 25" xfId="1874"/>
    <cellStyle name="Normal 2 25 10" xfId="1875"/>
    <cellStyle name="Normal 2 25 10 2" xfId="1876"/>
    <cellStyle name="Normal 2 25 10 2 2" xfId="1877"/>
    <cellStyle name="Normal 2 25 10 3" xfId="1878"/>
    <cellStyle name="Normal 2 25 11" xfId="1879"/>
    <cellStyle name="Normal 2 25 11 2" xfId="1880"/>
    <cellStyle name="Normal 2 25 11 2 2" xfId="1881"/>
    <cellStyle name="Normal 2 25 11 3" xfId="1882"/>
    <cellStyle name="Normal 2 25 12" xfId="1883"/>
    <cellStyle name="Normal 2 25 12 2" xfId="1884"/>
    <cellStyle name="Normal 2 25 12 2 2" xfId="1885"/>
    <cellStyle name="Normal 2 25 12 3" xfId="1886"/>
    <cellStyle name="Normal 2 25 13" xfId="1887"/>
    <cellStyle name="Normal 2 25 13 2" xfId="1888"/>
    <cellStyle name="Normal 2 25 13 2 2" xfId="1889"/>
    <cellStyle name="Normal 2 25 13 3" xfId="1890"/>
    <cellStyle name="Normal 2 25 14" xfId="1891"/>
    <cellStyle name="Normal 2 25 14 2" xfId="1892"/>
    <cellStyle name="Normal 2 25 14 2 2" xfId="1893"/>
    <cellStyle name="Normal 2 25 14 3" xfId="1894"/>
    <cellStyle name="Normal 2 25 15" xfId="1895"/>
    <cellStyle name="Normal 2 25 15 2" xfId="1896"/>
    <cellStyle name="Normal 2 25 15 2 2" xfId="1897"/>
    <cellStyle name="Normal 2 25 15 3" xfId="1898"/>
    <cellStyle name="Normal 2 25 16" xfId="1899"/>
    <cellStyle name="Normal 2 25 16 2" xfId="1900"/>
    <cellStyle name="Normal 2 25 16 2 2" xfId="1901"/>
    <cellStyle name="Normal 2 25 16 3" xfId="1902"/>
    <cellStyle name="Normal 2 25 17" xfId="1903"/>
    <cellStyle name="Normal 2 25 17 2" xfId="1904"/>
    <cellStyle name="Normal 2 25 17 2 2" xfId="1905"/>
    <cellStyle name="Normal 2 25 17 3" xfId="1906"/>
    <cellStyle name="Normal 2 25 18" xfId="1907"/>
    <cellStyle name="Normal 2 25 18 2" xfId="1908"/>
    <cellStyle name="Normal 2 25 18 2 2" xfId="1909"/>
    <cellStyle name="Normal 2 25 18 3" xfId="1910"/>
    <cellStyle name="Normal 2 25 19" xfId="1911"/>
    <cellStyle name="Normal 2 25 19 2" xfId="1912"/>
    <cellStyle name="Normal 2 25 19 2 2" xfId="1913"/>
    <cellStyle name="Normal 2 25 19 3" xfId="1914"/>
    <cellStyle name="Normal 2 25 2" xfId="1915"/>
    <cellStyle name="Normal 2 25 2 2" xfId="1916"/>
    <cellStyle name="Normal 2 25 2 2 2" xfId="1917"/>
    <cellStyle name="Normal 2 25 2 3" xfId="1918"/>
    <cellStyle name="Normal 2 25 20" xfId="1919"/>
    <cellStyle name="Normal 2 25 20 2" xfId="1920"/>
    <cellStyle name="Normal 2 25 20 2 2" xfId="1921"/>
    <cellStyle name="Normal 2 25 20 3" xfId="1922"/>
    <cellStyle name="Normal 2 25 21" xfId="1923"/>
    <cellStyle name="Normal 2 25 21 2" xfId="1924"/>
    <cellStyle name="Normal 2 25 21 2 2" xfId="1925"/>
    <cellStyle name="Normal 2 25 21 3" xfId="1926"/>
    <cellStyle name="Normal 2 25 22" xfId="1927"/>
    <cellStyle name="Normal 2 25 22 2" xfId="1928"/>
    <cellStyle name="Normal 2 25 22 2 2" xfId="1929"/>
    <cellStyle name="Normal 2 25 22 3" xfId="1930"/>
    <cellStyle name="Normal 2 25 23" xfId="1931"/>
    <cellStyle name="Normal 2 25 23 2" xfId="1932"/>
    <cellStyle name="Normal 2 25 23 2 2" xfId="1933"/>
    <cellStyle name="Normal 2 25 23 3" xfId="1934"/>
    <cellStyle name="Normal 2 25 24" xfId="1935"/>
    <cellStyle name="Normal 2 25 24 2" xfId="1936"/>
    <cellStyle name="Normal 2 25 25" xfId="1937"/>
    <cellStyle name="Normal 2 25 3" xfId="1938"/>
    <cellStyle name="Normal 2 25 3 2" xfId="1939"/>
    <cellStyle name="Normal 2 25 3 2 2" xfId="1940"/>
    <cellStyle name="Normal 2 25 3 3" xfId="1941"/>
    <cellStyle name="Normal 2 25 4" xfId="1942"/>
    <cellStyle name="Normal 2 25 4 2" xfId="1943"/>
    <cellStyle name="Normal 2 25 4 2 2" xfId="1944"/>
    <cellStyle name="Normal 2 25 4 3" xfId="1945"/>
    <cellStyle name="Normal 2 25 5" xfId="1946"/>
    <cellStyle name="Normal 2 25 5 2" xfId="1947"/>
    <cellStyle name="Normal 2 25 5 2 2" xfId="1948"/>
    <cellStyle name="Normal 2 25 5 3" xfId="1949"/>
    <cellStyle name="Normal 2 25 6" xfId="1950"/>
    <cellStyle name="Normal 2 25 6 2" xfId="1951"/>
    <cellStyle name="Normal 2 25 6 2 2" xfId="1952"/>
    <cellStyle name="Normal 2 25 6 3" xfId="1953"/>
    <cellStyle name="Normal 2 25 7" xfId="1954"/>
    <cellStyle name="Normal 2 25 7 2" xfId="1955"/>
    <cellStyle name="Normal 2 25 7 2 2" xfId="1956"/>
    <cellStyle name="Normal 2 25 7 3" xfId="1957"/>
    <cellStyle name="Normal 2 25 8" xfId="1958"/>
    <cellStyle name="Normal 2 25 8 2" xfId="1959"/>
    <cellStyle name="Normal 2 25 8 2 2" xfId="1960"/>
    <cellStyle name="Normal 2 25 8 3" xfId="1961"/>
    <cellStyle name="Normal 2 25 9" xfId="1962"/>
    <cellStyle name="Normal 2 25 9 2" xfId="1963"/>
    <cellStyle name="Normal 2 25 9 2 2" xfId="1964"/>
    <cellStyle name="Normal 2 25 9 3" xfId="1965"/>
    <cellStyle name="Normal 2 26" xfId="1966"/>
    <cellStyle name="Normal 2 26 10" xfId="1967"/>
    <cellStyle name="Normal 2 26 10 2" xfId="1968"/>
    <cellStyle name="Normal 2 26 10 2 2" xfId="1969"/>
    <cellStyle name="Normal 2 26 10 3" xfId="1970"/>
    <cellStyle name="Normal 2 26 11" xfId="1971"/>
    <cellStyle name="Normal 2 26 11 2" xfId="1972"/>
    <cellStyle name="Normal 2 26 11 2 2" xfId="1973"/>
    <cellStyle name="Normal 2 26 11 3" xfId="1974"/>
    <cellStyle name="Normal 2 26 12" xfId="1975"/>
    <cellStyle name="Normal 2 26 12 2" xfId="1976"/>
    <cellStyle name="Normal 2 26 12 2 2" xfId="1977"/>
    <cellStyle name="Normal 2 26 12 3" xfId="1978"/>
    <cellStyle name="Normal 2 26 13" xfId="1979"/>
    <cellStyle name="Normal 2 26 13 2" xfId="1980"/>
    <cellStyle name="Normal 2 26 13 2 2" xfId="1981"/>
    <cellStyle name="Normal 2 26 13 3" xfId="1982"/>
    <cellStyle name="Normal 2 26 14" xfId="1983"/>
    <cellStyle name="Normal 2 26 14 2" xfId="1984"/>
    <cellStyle name="Normal 2 26 14 2 2" xfId="1985"/>
    <cellStyle name="Normal 2 26 14 3" xfId="1986"/>
    <cellStyle name="Normal 2 26 15" xfId="1987"/>
    <cellStyle name="Normal 2 26 15 2" xfId="1988"/>
    <cellStyle name="Normal 2 26 15 2 2" xfId="1989"/>
    <cellStyle name="Normal 2 26 15 3" xfId="1990"/>
    <cellStyle name="Normal 2 26 16" xfId="1991"/>
    <cellStyle name="Normal 2 26 16 2" xfId="1992"/>
    <cellStyle name="Normal 2 26 16 2 2" xfId="1993"/>
    <cellStyle name="Normal 2 26 16 3" xfId="1994"/>
    <cellStyle name="Normal 2 26 17" xfId="1995"/>
    <cellStyle name="Normal 2 26 17 2" xfId="1996"/>
    <cellStyle name="Normal 2 26 17 2 2" xfId="1997"/>
    <cellStyle name="Normal 2 26 17 3" xfId="1998"/>
    <cellStyle name="Normal 2 26 18" xfId="1999"/>
    <cellStyle name="Normal 2 26 18 2" xfId="2000"/>
    <cellStyle name="Normal 2 26 18 2 2" xfId="2001"/>
    <cellStyle name="Normal 2 26 18 3" xfId="2002"/>
    <cellStyle name="Normal 2 26 19" xfId="2003"/>
    <cellStyle name="Normal 2 26 19 2" xfId="2004"/>
    <cellStyle name="Normal 2 26 19 2 2" xfId="2005"/>
    <cellStyle name="Normal 2 26 19 3" xfId="2006"/>
    <cellStyle name="Normal 2 26 2" xfId="2007"/>
    <cellStyle name="Normal 2 26 2 2" xfId="2008"/>
    <cellStyle name="Normal 2 26 2 2 2" xfId="2009"/>
    <cellStyle name="Normal 2 26 2 3" xfId="2010"/>
    <cellStyle name="Normal 2 26 20" xfId="2011"/>
    <cellStyle name="Normal 2 26 20 2" xfId="2012"/>
    <cellStyle name="Normal 2 26 20 2 2" xfId="2013"/>
    <cellStyle name="Normal 2 26 20 3" xfId="2014"/>
    <cellStyle name="Normal 2 26 21" xfId="2015"/>
    <cellStyle name="Normal 2 26 21 2" xfId="2016"/>
    <cellStyle name="Normal 2 26 21 2 2" xfId="2017"/>
    <cellStyle name="Normal 2 26 21 3" xfId="2018"/>
    <cellStyle name="Normal 2 26 22" xfId="2019"/>
    <cellStyle name="Normal 2 26 22 2" xfId="2020"/>
    <cellStyle name="Normal 2 26 22 2 2" xfId="2021"/>
    <cellStyle name="Normal 2 26 22 3" xfId="2022"/>
    <cellStyle name="Normal 2 26 23" xfId="2023"/>
    <cellStyle name="Normal 2 26 23 2" xfId="2024"/>
    <cellStyle name="Normal 2 26 23 2 2" xfId="2025"/>
    <cellStyle name="Normal 2 26 23 3" xfId="2026"/>
    <cellStyle name="Normal 2 26 24" xfId="2027"/>
    <cellStyle name="Normal 2 26 24 2" xfId="2028"/>
    <cellStyle name="Normal 2 26 25" xfId="2029"/>
    <cellStyle name="Normal 2 26 3" xfId="2030"/>
    <cellStyle name="Normal 2 26 3 2" xfId="2031"/>
    <cellStyle name="Normal 2 26 3 2 2" xfId="2032"/>
    <cellStyle name="Normal 2 26 3 3" xfId="2033"/>
    <cellStyle name="Normal 2 26 4" xfId="2034"/>
    <cellStyle name="Normal 2 26 4 2" xfId="2035"/>
    <cellStyle name="Normal 2 26 4 2 2" xfId="2036"/>
    <cellStyle name="Normal 2 26 4 3" xfId="2037"/>
    <cellStyle name="Normal 2 26 5" xfId="2038"/>
    <cellStyle name="Normal 2 26 5 2" xfId="2039"/>
    <cellStyle name="Normal 2 26 5 2 2" xfId="2040"/>
    <cellStyle name="Normal 2 26 5 3" xfId="2041"/>
    <cellStyle name="Normal 2 26 6" xfId="2042"/>
    <cellStyle name="Normal 2 26 6 2" xfId="2043"/>
    <cellStyle name="Normal 2 26 6 2 2" xfId="2044"/>
    <cellStyle name="Normal 2 26 6 3" xfId="2045"/>
    <cellStyle name="Normal 2 26 7" xfId="2046"/>
    <cellStyle name="Normal 2 26 7 2" xfId="2047"/>
    <cellStyle name="Normal 2 26 7 2 2" xfId="2048"/>
    <cellStyle name="Normal 2 26 7 3" xfId="2049"/>
    <cellStyle name="Normal 2 26 8" xfId="2050"/>
    <cellStyle name="Normal 2 26 8 2" xfId="2051"/>
    <cellStyle name="Normal 2 26 8 2 2" xfId="2052"/>
    <cellStyle name="Normal 2 26 8 3" xfId="2053"/>
    <cellStyle name="Normal 2 26 9" xfId="2054"/>
    <cellStyle name="Normal 2 26 9 2" xfId="2055"/>
    <cellStyle name="Normal 2 26 9 2 2" xfId="2056"/>
    <cellStyle name="Normal 2 26 9 3" xfId="2057"/>
    <cellStyle name="Normal 2 27" xfId="2058"/>
    <cellStyle name="Normal 2 27 10" xfId="2059"/>
    <cellStyle name="Normal 2 27 10 2" xfId="2060"/>
    <cellStyle name="Normal 2 27 10 2 2" xfId="2061"/>
    <cellStyle name="Normal 2 27 10 3" xfId="2062"/>
    <cellStyle name="Normal 2 27 11" xfId="2063"/>
    <cellStyle name="Normal 2 27 11 2" xfId="2064"/>
    <cellStyle name="Normal 2 27 11 2 2" xfId="2065"/>
    <cellStyle name="Normal 2 27 11 3" xfId="2066"/>
    <cellStyle name="Normal 2 27 12" xfId="2067"/>
    <cellStyle name="Normal 2 27 12 2" xfId="2068"/>
    <cellStyle name="Normal 2 27 12 2 2" xfId="2069"/>
    <cellStyle name="Normal 2 27 12 3" xfId="2070"/>
    <cellStyle name="Normal 2 27 13" xfId="2071"/>
    <cellStyle name="Normal 2 27 13 2" xfId="2072"/>
    <cellStyle name="Normal 2 27 13 2 2" xfId="2073"/>
    <cellStyle name="Normal 2 27 13 3" xfId="2074"/>
    <cellStyle name="Normal 2 27 14" xfId="2075"/>
    <cellStyle name="Normal 2 27 14 2" xfId="2076"/>
    <cellStyle name="Normal 2 27 14 2 2" xfId="2077"/>
    <cellStyle name="Normal 2 27 14 3" xfId="2078"/>
    <cellStyle name="Normal 2 27 15" xfId="2079"/>
    <cellStyle name="Normal 2 27 15 2" xfId="2080"/>
    <cellStyle name="Normal 2 27 15 2 2" xfId="2081"/>
    <cellStyle name="Normal 2 27 15 3" xfId="2082"/>
    <cellStyle name="Normal 2 27 16" xfId="2083"/>
    <cellStyle name="Normal 2 27 16 2" xfId="2084"/>
    <cellStyle name="Normal 2 27 16 2 2" xfId="2085"/>
    <cellStyle name="Normal 2 27 16 3" xfId="2086"/>
    <cellStyle name="Normal 2 27 17" xfId="2087"/>
    <cellStyle name="Normal 2 27 17 2" xfId="2088"/>
    <cellStyle name="Normal 2 27 17 2 2" xfId="2089"/>
    <cellStyle name="Normal 2 27 17 3" xfId="2090"/>
    <cellStyle name="Normal 2 27 18" xfId="2091"/>
    <cellStyle name="Normal 2 27 18 2" xfId="2092"/>
    <cellStyle name="Normal 2 27 18 2 2" xfId="2093"/>
    <cellStyle name="Normal 2 27 18 3" xfId="2094"/>
    <cellStyle name="Normal 2 27 19" xfId="2095"/>
    <cellStyle name="Normal 2 27 19 2" xfId="2096"/>
    <cellStyle name="Normal 2 27 19 2 2" xfId="2097"/>
    <cellStyle name="Normal 2 27 19 3" xfId="2098"/>
    <cellStyle name="Normal 2 27 2" xfId="2099"/>
    <cellStyle name="Normal 2 27 2 2" xfId="2100"/>
    <cellStyle name="Normal 2 27 2 2 2" xfId="2101"/>
    <cellStyle name="Normal 2 27 2 3" xfId="2102"/>
    <cellStyle name="Normal 2 27 20" xfId="2103"/>
    <cellStyle name="Normal 2 27 20 2" xfId="2104"/>
    <cellStyle name="Normal 2 27 20 2 2" xfId="2105"/>
    <cellStyle name="Normal 2 27 20 3" xfId="2106"/>
    <cellStyle name="Normal 2 27 21" xfId="2107"/>
    <cellStyle name="Normal 2 27 21 2" xfId="2108"/>
    <cellStyle name="Normal 2 27 21 2 2" xfId="2109"/>
    <cellStyle name="Normal 2 27 21 3" xfId="2110"/>
    <cellStyle name="Normal 2 27 22" xfId="2111"/>
    <cellStyle name="Normal 2 27 22 2" xfId="2112"/>
    <cellStyle name="Normal 2 27 22 2 2" xfId="2113"/>
    <cellStyle name="Normal 2 27 22 3" xfId="2114"/>
    <cellStyle name="Normal 2 27 23" xfId="2115"/>
    <cellStyle name="Normal 2 27 23 2" xfId="2116"/>
    <cellStyle name="Normal 2 27 23 2 2" xfId="2117"/>
    <cellStyle name="Normal 2 27 23 3" xfId="2118"/>
    <cellStyle name="Normal 2 27 24" xfId="2119"/>
    <cellStyle name="Normal 2 27 24 2" xfId="2120"/>
    <cellStyle name="Normal 2 27 25" xfId="2121"/>
    <cellStyle name="Normal 2 27 3" xfId="2122"/>
    <cellStyle name="Normal 2 27 3 2" xfId="2123"/>
    <cellStyle name="Normal 2 27 3 2 2" xfId="2124"/>
    <cellStyle name="Normal 2 27 3 3" xfId="2125"/>
    <cellStyle name="Normal 2 27 4" xfId="2126"/>
    <cellStyle name="Normal 2 27 4 2" xfId="2127"/>
    <cellStyle name="Normal 2 27 4 2 2" xfId="2128"/>
    <cellStyle name="Normal 2 27 4 3" xfId="2129"/>
    <cellStyle name="Normal 2 27 5" xfId="2130"/>
    <cellStyle name="Normal 2 27 5 2" xfId="2131"/>
    <cellStyle name="Normal 2 27 5 2 2" xfId="2132"/>
    <cellStyle name="Normal 2 27 5 3" xfId="2133"/>
    <cellStyle name="Normal 2 27 6" xfId="2134"/>
    <cellStyle name="Normal 2 27 6 2" xfId="2135"/>
    <cellStyle name="Normal 2 27 6 2 2" xfId="2136"/>
    <cellStyle name="Normal 2 27 6 3" xfId="2137"/>
    <cellStyle name="Normal 2 27 7" xfId="2138"/>
    <cellStyle name="Normal 2 27 7 2" xfId="2139"/>
    <cellStyle name="Normal 2 27 7 2 2" xfId="2140"/>
    <cellStyle name="Normal 2 27 7 3" xfId="2141"/>
    <cellStyle name="Normal 2 27 8" xfId="2142"/>
    <cellStyle name="Normal 2 27 8 2" xfId="2143"/>
    <cellStyle name="Normal 2 27 8 2 2" xfId="2144"/>
    <cellStyle name="Normal 2 27 8 3" xfId="2145"/>
    <cellStyle name="Normal 2 27 9" xfId="2146"/>
    <cellStyle name="Normal 2 27 9 2" xfId="2147"/>
    <cellStyle name="Normal 2 27 9 2 2" xfId="2148"/>
    <cellStyle name="Normal 2 27 9 3" xfId="2149"/>
    <cellStyle name="Normal 2 28" xfId="2150"/>
    <cellStyle name="Normal 2 28 10" xfId="2151"/>
    <cellStyle name="Normal 2 28 10 2" xfId="2152"/>
    <cellStyle name="Normal 2 28 10 2 2" xfId="2153"/>
    <cellStyle name="Normal 2 28 10 3" xfId="2154"/>
    <cellStyle name="Normal 2 28 11" xfId="2155"/>
    <cellStyle name="Normal 2 28 11 2" xfId="2156"/>
    <cellStyle name="Normal 2 28 11 2 2" xfId="2157"/>
    <cellStyle name="Normal 2 28 11 3" xfId="2158"/>
    <cellStyle name="Normal 2 28 12" xfId="2159"/>
    <cellStyle name="Normal 2 28 12 2" xfId="2160"/>
    <cellStyle name="Normal 2 28 12 2 2" xfId="2161"/>
    <cellStyle name="Normal 2 28 12 3" xfId="2162"/>
    <cellStyle name="Normal 2 28 13" xfId="2163"/>
    <cellStyle name="Normal 2 28 13 2" xfId="2164"/>
    <cellStyle name="Normal 2 28 13 2 2" xfId="2165"/>
    <cellStyle name="Normal 2 28 13 3" xfId="2166"/>
    <cellStyle name="Normal 2 28 14" xfId="2167"/>
    <cellStyle name="Normal 2 28 14 2" xfId="2168"/>
    <cellStyle name="Normal 2 28 14 2 2" xfId="2169"/>
    <cellStyle name="Normal 2 28 14 3" xfId="2170"/>
    <cellStyle name="Normal 2 28 15" xfId="2171"/>
    <cellStyle name="Normal 2 28 15 2" xfId="2172"/>
    <cellStyle name="Normal 2 28 15 2 2" xfId="2173"/>
    <cellStyle name="Normal 2 28 15 3" xfId="2174"/>
    <cellStyle name="Normal 2 28 16" xfId="2175"/>
    <cellStyle name="Normal 2 28 16 2" xfId="2176"/>
    <cellStyle name="Normal 2 28 16 2 2" xfId="2177"/>
    <cellStyle name="Normal 2 28 16 3" xfId="2178"/>
    <cellStyle name="Normal 2 28 17" xfId="2179"/>
    <cellStyle name="Normal 2 28 17 2" xfId="2180"/>
    <cellStyle name="Normal 2 28 17 2 2" xfId="2181"/>
    <cellStyle name="Normal 2 28 17 3" xfId="2182"/>
    <cellStyle name="Normal 2 28 18" xfId="2183"/>
    <cellStyle name="Normal 2 28 18 2" xfId="2184"/>
    <cellStyle name="Normal 2 28 18 2 2" xfId="2185"/>
    <cellStyle name="Normal 2 28 18 3" xfId="2186"/>
    <cellStyle name="Normal 2 28 19" xfId="2187"/>
    <cellStyle name="Normal 2 28 19 2" xfId="2188"/>
    <cellStyle name="Normal 2 28 19 2 2" xfId="2189"/>
    <cellStyle name="Normal 2 28 19 3" xfId="2190"/>
    <cellStyle name="Normal 2 28 2" xfId="2191"/>
    <cellStyle name="Normal 2 28 2 2" xfId="2192"/>
    <cellStyle name="Normal 2 28 2 2 2" xfId="2193"/>
    <cellStyle name="Normal 2 28 2 3" xfId="2194"/>
    <cellStyle name="Normal 2 28 20" xfId="2195"/>
    <cellStyle name="Normal 2 28 20 2" xfId="2196"/>
    <cellStyle name="Normal 2 28 20 2 2" xfId="2197"/>
    <cellStyle name="Normal 2 28 20 3" xfId="2198"/>
    <cellStyle name="Normal 2 28 21" xfId="2199"/>
    <cellStyle name="Normal 2 28 21 2" xfId="2200"/>
    <cellStyle name="Normal 2 28 21 2 2" xfId="2201"/>
    <cellStyle name="Normal 2 28 21 3" xfId="2202"/>
    <cellStyle name="Normal 2 28 22" xfId="2203"/>
    <cellStyle name="Normal 2 28 22 2" xfId="2204"/>
    <cellStyle name="Normal 2 28 22 2 2" xfId="2205"/>
    <cellStyle name="Normal 2 28 22 3" xfId="2206"/>
    <cellStyle name="Normal 2 28 23" xfId="2207"/>
    <cellStyle name="Normal 2 28 23 2" xfId="2208"/>
    <cellStyle name="Normal 2 28 23 2 2" xfId="2209"/>
    <cellStyle name="Normal 2 28 23 3" xfId="2210"/>
    <cellStyle name="Normal 2 28 24" xfId="2211"/>
    <cellStyle name="Normal 2 28 24 2" xfId="2212"/>
    <cellStyle name="Normal 2 28 25" xfId="2213"/>
    <cellStyle name="Normal 2 28 3" xfId="2214"/>
    <cellStyle name="Normal 2 28 3 2" xfId="2215"/>
    <cellStyle name="Normal 2 28 3 2 2" xfId="2216"/>
    <cellStyle name="Normal 2 28 3 3" xfId="2217"/>
    <cellStyle name="Normal 2 28 4" xfId="2218"/>
    <cellStyle name="Normal 2 28 4 2" xfId="2219"/>
    <cellStyle name="Normal 2 28 4 2 2" xfId="2220"/>
    <cellStyle name="Normal 2 28 4 3" xfId="2221"/>
    <cellStyle name="Normal 2 28 5" xfId="2222"/>
    <cellStyle name="Normal 2 28 5 2" xfId="2223"/>
    <cellStyle name="Normal 2 28 5 2 2" xfId="2224"/>
    <cellStyle name="Normal 2 28 5 3" xfId="2225"/>
    <cellStyle name="Normal 2 28 6" xfId="2226"/>
    <cellStyle name="Normal 2 28 6 2" xfId="2227"/>
    <cellStyle name="Normal 2 28 6 2 2" xfId="2228"/>
    <cellStyle name="Normal 2 28 6 3" xfId="2229"/>
    <cellStyle name="Normal 2 28 7" xfId="2230"/>
    <cellStyle name="Normal 2 28 7 2" xfId="2231"/>
    <cellStyle name="Normal 2 28 7 2 2" xfId="2232"/>
    <cellStyle name="Normal 2 28 7 3" xfId="2233"/>
    <cellStyle name="Normal 2 28 8" xfId="2234"/>
    <cellStyle name="Normal 2 28 8 2" xfId="2235"/>
    <cellStyle name="Normal 2 28 8 2 2" xfId="2236"/>
    <cellStyle name="Normal 2 28 8 3" xfId="2237"/>
    <cellStyle name="Normal 2 28 9" xfId="2238"/>
    <cellStyle name="Normal 2 28 9 2" xfId="2239"/>
    <cellStyle name="Normal 2 28 9 2 2" xfId="2240"/>
    <cellStyle name="Normal 2 28 9 3" xfId="2241"/>
    <cellStyle name="Normal 2 29" xfId="2242"/>
    <cellStyle name="Normal 2 29 10" xfId="2243"/>
    <cellStyle name="Normal 2 29 10 2" xfId="2244"/>
    <cellStyle name="Normal 2 29 10 2 2" xfId="2245"/>
    <cellStyle name="Normal 2 29 10 3" xfId="2246"/>
    <cellStyle name="Normal 2 29 11" xfId="2247"/>
    <cellStyle name="Normal 2 29 11 2" xfId="2248"/>
    <cellStyle name="Normal 2 29 11 2 2" xfId="2249"/>
    <cellStyle name="Normal 2 29 11 3" xfId="2250"/>
    <cellStyle name="Normal 2 29 12" xfId="2251"/>
    <cellStyle name="Normal 2 29 12 2" xfId="2252"/>
    <cellStyle name="Normal 2 29 12 2 2" xfId="2253"/>
    <cellStyle name="Normal 2 29 12 3" xfId="2254"/>
    <cellStyle name="Normal 2 29 13" xfId="2255"/>
    <cellStyle name="Normal 2 29 13 2" xfId="2256"/>
    <cellStyle name="Normal 2 29 13 2 2" xfId="2257"/>
    <cellStyle name="Normal 2 29 13 3" xfId="2258"/>
    <cellStyle name="Normal 2 29 14" xfId="2259"/>
    <cellStyle name="Normal 2 29 14 2" xfId="2260"/>
    <cellStyle name="Normal 2 29 14 2 2" xfId="2261"/>
    <cellStyle name="Normal 2 29 14 3" xfId="2262"/>
    <cellStyle name="Normal 2 29 15" xfId="2263"/>
    <cellStyle name="Normal 2 29 15 2" xfId="2264"/>
    <cellStyle name="Normal 2 29 15 2 2" xfId="2265"/>
    <cellStyle name="Normal 2 29 15 3" xfId="2266"/>
    <cellStyle name="Normal 2 29 16" xfId="2267"/>
    <cellStyle name="Normal 2 29 16 2" xfId="2268"/>
    <cellStyle name="Normal 2 29 16 2 2" xfId="2269"/>
    <cellStyle name="Normal 2 29 16 3" xfId="2270"/>
    <cellStyle name="Normal 2 29 17" xfId="2271"/>
    <cellStyle name="Normal 2 29 17 2" xfId="2272"/>
    <cellStyle name="Normal 2 29 17 2 2" xfId="2273"/>
    <cellStyle name="Normal 2 29 17 3" xfId="2274"/>
    <cellStyle name="Normal 2 29 18" xfId="2275"/>
    <cellStyle name="Normal 2 29 18 2" xfId="2276"/>
    <cellStyle name="Normal 2 29 18 2 2" xfId="2277"/>
    <cellStyle name="Normal 2 29 18 3" xfId="2278"/>
    <cellStyle name="Normal 2 29 19" xfId="2279"/>
    <cellStyle name="Normal 2 29 19 2" xfId="2280"/>
    <cellStyle name="Normal 2 29 19 2 2" xfId="2281"/>
    <cellStyle name="Normal 2 29 19 3" xfId="2282"/>
    <cellStyle name="Normal 2 29 2" xfId="2283"/>
    <cellStyle name="Normal 2 29 2 2" xfId="2284"/>
    <cellStyle name="Normal 2 29 2 2 2" xfId="2285"/>
    <cellStyle name="Normal 2 29 2 3" xfId="2286"/>
    <cellStyle name="Normal 2 29 20" xfId="2287"/>
    <cellStyle name="Normal 2 29 20 2" xfId="2288"/>
    <cellStyle name="Normal 2 29 20 2 2" xfId="2289"/>
    <cellStyle name="Normal 2 29 20 3" xfId="2290"/>
    <cellStyle name="Normal 2 29 21" xfId="2291"/>
    <cellStyle name="Normal 2 29 21 2" xfId="2292"/>
    <cellStyle name="Normal 2 29 21 2 2" xfId="2293"/>
    <cellStyle name="Normal 2 29 21 3" xfId="2294"/>
    <cellStyle name="Normal 2 29 22" xfId="2295"/>
    <cellStyle name="Normal 2 29 22 2" xfId="2296"/>
    <cellStyle name="Normal 2 29 22 2 2" xfId="2297"/>
    <cellStyle name="Normal 2 29 22 3" xfId="2298"/>
    <cellStyle name="Normal 2 29 23" xfId="2299"/>
    <cellStyle name="Normal 2 29 23 2" xfId="2300"/>
    <cellStyle name="Normal 2 29 23 2 2" xfId="2301"/>
    <cellStyle name="Normal 2 29 23 3" xfId="2302"/>
    <cellStyle name="Normal 2 29 24" xfId="2303"/>
    <cellStyle name="Normal 2 29 24 2" xfId="2304"/>
    <cellStyle name="Normal 2 29 25" xfId="2305"/>
    <cellStyle name="Normal 2 29 3" xfId="2306"/>
    <cellStyle name="Normal 2 29 3 2" xfId="2307"/>
    <cellStyle name="Normal 2 29 3 2 2" xfId="2308"/>
    <cellStyle name="Normal 2 29 3 3" xfId="2309"/>
    <cellStyle name="Normal 2 29 4" xfId="2310"/>
    <cellStyle name="Normal 2 29 4 2" xfId="2311"/>
    <cellStyle name="Normal 2 29 4 2 2" xfId="2312"/>
    <cellStyle name="Normal 2 29 4 3" xfId="2313"/>
    <cellStyle name="Normal 2 29 5" xfId="2314"/>
    <cellStyle name="Normal 2 29 5 2" xfId="2315"/>
    <cellStyle name="Normal 2 29 5 2 2" xfId="2316"/>
    <cellStyle name="Normal 2 29 5 3" xfId="2317"/>
    <cellStyle name="Normal 2 29 6" xfId="2318"/>
    <cellStyle name="Normal 2 29 6 2" xfId="2319"/>
    <cellStyle name="Normal 2 29 6 2 2" xfId="2320"/>
    <cellStyle name="Normal 2 29 6 3" xfId="2321"/>
    <cellStyle name="Normal 2 29 7" xfId="2322"/>
    <cellStyle name="Normal 2 29 7 2" xfId="2323"/>
    <cellStyle name="Normal 2 29 7 2 2" xfId="2324"/>
    <cellStyle name="Normal 2 29 7 3" xfId="2325"/>
    <cellStyle name="Normal 2 29 8" xfId="2326"/>
    <cellStyle name="Normal 2 29 8 2" xfId="2327"/>
    <cellStyle name="Normal 2 29 8 2 2" xfId="2328"/>
    <cellStyle name="Normal 2 29 8 3" xfId="2329"/>
    <cellStyle name="Normal 2 29 9" xfId="2330"/>
    <cellStyle name="Normal 2 29 9 2" xfId="2331"/>
    <cellStyle name="Normal 2 29 9 2 2" xfId="2332"/>
    <cellStyle name="Normal 2 29 9 3" xfId="2333"/>
    <cellStyle name="Normal 2 3" xfId="151"/>
    <cellStyle name="Normal 2 3 2" xfId="152"/>
    <cellStyle name="Normal 2 3 2 2" xfId="153"/>
    <cellStyle name="Normal 2 3 2 2 2" xfId="154"/>
    <cellStyle name="Normal 2 3 2 3" xfId="2334"/>
    <cellStyle name="Normal 2 3 3" xfId="155"/>
    <cellStyle name="Normal 2 3 3 2" xfId="156"/>
    <cellStyle name="Normal 2 3 4" xfId="2335"/>
    <cellStyle name="Normal 2 3 4 2" xfId="2336"/>
    <cellStyle name="Normal 2 3 5" xfId="2337"/>
    <cellStyle name="Normal 2 30" xfId="2338"/>
    <cellStyle name="Normal 2 30 10" xfId="2339"/>
    <cellStyle name="Normal 2 30 10 2" xfId="2340"/>
    <cellStyle name="Normal 2 30 10 2 2" xfId="2341"/>
    <cellStyle name="Normal 2 30 10 3" xfId="2342"/>
    <cellStyle name="Normal 2 30 11" xfId="2343"/>
    <cellStyle name="Normal 2 30 11 2" xfId="2344"/>
    <cellStyle name="Normal 2 30 11 2 2" xfId="2345"/>
    <cellStyle name="Normal 2 30 11 3" xfId="2346"/>
    <cellStyle name="Normal 2 30 12" xfId="2347"/>
    <cellStyle name="Normal 2 30 12 2" xfId="2348"/>
    <cellStyle name="Normal 2 30 12 2 2" xfId="2349"/>
    <cellStyle name="Normal 2 30 12 3" xfId="2350"/>
    <cellStyle name="Normal 2 30 13" xfId="2351"/>
    <cellStyle name="Normal 2 30 13 2" xfId="2352"/>
    <cellStyle name="Normal 2 30 13 2 2" xfId="2353"/>
    <cellStyle name="Normal 2 30 13 3" xfId="2354"/>
    <cellStyle name="Normal 2 30 14" xfId="2355"/>
    <cellStyle name="Normal 2 30 14 2" xfId="2356"/>
    <cellStyle name="Normal 2 30 14 2 2" xfId="2357"/>
    <cellStyle name="Normal 2 30 14 3" xfId="2358"/>
    <cellStyle name="Normal 2 30 15" xfId="2359"/>
    <cellStyle name="Normal 2 30 15 2" xfId="2360"/>
    <cellStyle name="Normal 2 30 15 2 2" xfId="2361"/>
    <cellStyle name="Normal 2 30 15 3" xfId="2362"/>
    <cellStyle name="Normal 2 30 16" xfId="2363"/>
    <cellStyle name="Normal 2 30 16 2" xfId="2364"/>
    <cellStyle name="Normal 2 30 16 2 2" xfId="2365"/>
    <cellStyle name="Normal 2 30 16 3" xfId="2366"/>
    <cellStyle name="Normal 2 30 17" xfId="2367"/>
    <cellStyle name="Normal 2 30 17 2" xfId="2368"/>
    <cellStyle name="Normal 2 30 17 2 2" xfId="2369"/>
    <cellStyle name="Normal 2 30 17 3" xfId="2370"/>
    <cellStyle name="Normal 2 30 18" xfId="2371"/>
    <cellStyle name="Normal 2 30 18 2" xfId="2372"/>
    <cellStyle name="Normal 2 30 18 2 2" xfId="2373"/>
    <cellStyle name="Normal 2 30 18 3" xfId="2374"/>
    <cellStyle name="Normal 2 30 19" xfId="2375"/>
    <cellStyle name="Normal 2 30 19 2" xfId="2376"/>
    <cellStyle name="Normal 2 30 19 2 2" xfId="2377"/>
    <cellStyle name="Normal 2 30 19 3" xfId="2378"/>
    <cellStyle name="Normal 2 30 2" xfId="2379"/>
    <cellStyle name="Normal 2 30 2 2" xfId="2380"/>
    <cellStyle name="Normal 2 30 2 2 2" xfId="2381"/>
    <cellStyle name="Normal 2 30 2 3" xfId="2382"/>
    <cellStyle name="Normal 2 30 20" xfId="2383"/>
    <cellStyle name="Normal 2 30 20 2" xfId="2384"/>
    <cellStyle name="Normal 2 30 20 2 2" xfId="2385"/>
    <cellStyle name="Normal 2 30 20 3" xfId="2386"/>
    <cellStyle name="Normal 2 30 21" xfId="2387"/>
    <cellStyle name="Normal 2 30 21 2" xfId="2388"/>
    <cellStyle name="Normal 2 30 21 2 2" xfId="2389"/>
    <cellStyle name="Normal 2 30 21 3" xfId="2390"/>
    <cellStyle name="Normal 2 30 22" xfId="2391"/>
    <cellStyle name="Normal 2 30 22 2" xfId="2392"/>
    <cellStyle name="Normal 2 30 22 2 2" xfId="2393"/>
    <cellStyle name="Normal 2 30 22 3" xfId="2394"/>
    <cellStyle name="Normal 2 30 23" xfId="2395"/>
    <cellStyle name="Normal 2 30 23 2" xfId="2396"/>
    <cellStyle name="Normal 2 30 23 2 2" xfId="2397"/>
    <cellStyle name="Normal 2 30 23 3" xfId="2398"/>
    <cellStyle name="Normal 2 30 24" xfId="2399"/>
    <cellStyle name="Normal 2 30 24 2" xfId="2400"/>
    <cellStyle name="Normal 2 30 25" xfId="2401"/>
    <cellStyle name="Normal 2 30 3" xfId="2402"/>
    <cellStyle name="Normal 2 30 3 2" xfId="2403"/>
    <cellStyle name="Normal 2 30 3 2 2" xfId="2404"/>
    <cellStyle name="Normal 2 30 3 3" xfId="2405"/>
    <cellStyle name="Normal 2 30 4" xfId="2406"/>
    <cellStyle name="Normal 2 30 4 2" xfId="2407"/>
    <cellStyle name="Normal 2 30 4 2 2" xfId="2408"/>
    <cellStyle name="Normal 2 30 4 3" xfId="2409"/>
    <cellStyle name="Normal 2 30 5" xfId="2410"/>
    <cellStyle name="Normal 2 30 5 2" xfId="2411"/>
    <cellStyle name="Normal 2 30 5 2 2" xfId="2412"/>
    <cellStyle name="Normal 2 30 5 3" xfId="2413"/>
    <cellStyle name="Normal 2 30 6" xfId="2414"/>
    <cellStyle name="Normal 2 30 6 2" xfId="2415"/>
    <cellStyle name="Normal 2 30 6 2 2" xfId="2416"/>
    <cellStyle name="Normal 2 30 6 3" xfId="2417"/>
    <cellStyle name="Normal 2 30 7" xfId="2418"/>
    <cellStyle name="Normal 2 30 7 2" xfId="2419"/>
    <cellStyle name="Normal 2 30 7 2 2" xfId="2420"/>
    <cellStyle name="Normal 2 30 7 3" xfId="2421"/>
    <cellStyle name="Normal 2 30 8" xfId="2422"/>
    <cellStyle name="Normal 2 30 8 2" xfId="2423"/>
    <cellStyle name="Normal 2 30 8 2 2" xfId="2424"/>
    <cellStyle name="Normal 2 30 8 3" xfId="2425"/>
    <cellStyle name="Normal 2 30 9" xfId="2426"/>
    <cellStyle name="Normal 2 30 9 2" xfId="2427"/>
    <cellStyle name="Normal 2 30 9 2 2" xfId="2428"/>
    <cellStyle name="Normal 2 30 9 3" xfId="2429"/>
    <cellStyle name="Normal 2 31" xfId="2430"/>
    <cellStyle name="Normal 2 31 10" xfId="2431"/>
    <cellStyle name="Normal 2 31 10 2" xfId="2432"/>
    <cellStyle name="Normal 2 31 10 2 2" xfId="2433"/>
    <cellStyle name="Normal 2 31 10 3" xfId="2434"/>
    <cellStyle name="Normal 2 31 11" xfId="2435"/>
    <cellStyle name="Normal 2 31 11 2" xfId="2436"/>
    <cellStyle name="Normal 2 31 11 2 2" xfId="2437"/>
    <cellStyle name="Normal 2 31 11 3" xfId="2438"/>
    <cellStyle name="Normal 2 31 12" xfId="2439"/>
    <cellStyle name="Normal 2 31 12 2" xfId="2440"/>
    <cellStyle name="Normal 2 31 12 2 2" xfId="2441"/>
    <cellStyle name="Normal 2 31 12 3" xfId="2442"/>
    <cellStyle name="Normal 2 31 13" xfId="2443"/>
    <cellStyle name="Normal 2 31 13 2" xfId="2444"/>
    <cellStyle name="Normal 2 31 13 2 2" xfId="2445"/>
    <cellStyle name="Normal 2 31 13 3" xfId="2446"/>
    <cellStyle name="Normal 2 31 14" xfId="2447"/>
    <cellStyle name="Normal 2 31 14 2" xfId="2448"/>
    <cellStyle name="Normal 2 31 14 2 2" xfId="2449"/>
    <cellStyle name="Normal 2 31 14 3" xfId="2450"/>
    <cellStyle name="Normal 2 31 15" xfId="2451"/>
    <cellStyle name="Normal 2 31 15 2" xfId="2452"/>
    <cellStyle name="Normal 2 31 15 2 2" xfId="2453"/>
    <cellStyle name="Normal 2 31 15 3" xfId="2454"/>
    <cellStyle name="Normal 2 31 16" xfId="2455"/>
    <cellStyle name="Normal 2 31 16 2" xfId="2456"/>
    <cellStyle name="Normal 2 31 16 2 2" xfId="2457"/>
    <cellStyle name="Normal 2 31 16 3" xfId="2458"/>
    <cellStyle name="Normal 2 31 17" xfId="2459"/>
    <cellStyle name="Normal 2 31 17 2" xfId="2460"/>
    <cellStyle name="Normal 2 31 17 2 2" xfId="2461"/>
    <cellStyle name="Normal 2 31 17 3" xfId="2462"/>
    <cellStyle name="Normal 2 31 18" xfId="2463"/>
    <cellStyle name="Normal 2 31 18 2" xfId="2464"/>
    <cellStyle name="Normal 2 31 18 2 2" xfId="2465"/>
    <cellStyle name="Normal 2 31 18 3" xfId="2466"/>
    <cellStyle name="Normal 2 31 19" xfId="2467"/>
    <cellStyle name="Normal 2 31 19 2" xfId="2468"/>
    <cellStyle name="Normal 2 31 19 2 2" xfId="2469"/>
    <cellStyle name="Normal 2 31 19 3" xfId="2470"/>
    <cellStyle name="Normal 2 31 2" xfId="2471"/>
    <cellStyle name="Normal 2 31 2 2" xfId="2472"/>
    <cellStyle name="Normal 2 31 2 2 2" xfId="2473"/>
    <cellStyle name="Normal 2 31 2 3" xfId="2474"/>
    <cellStyle name="Normal 2 31 20" xfId="2475"/>
    <cellStyle name="Normal 2 31 20 2" xfId="2476"/>
    <cellStyle name="Normal 2 31 20 2 2" xfId="2477"/>
    <cellStyle name="Normal 2 31 20 3" xfId="2478"/>
    <cellStyle name="Normal 2 31 21" xfId="2479"/>
    <cellStyle name="Normal 2 31 21 2" xfId="2480"/>
    <cellStyle name="Normal 2 31 21 2 2" xfId="2481"/>
    <cellStyle name="Normal 2 31 21 3" xfId="2482"/>
    <cellStyle name="Normal 2 31 22" xfId="2483"/>
    <cellStyle name="Normal 2 31 22 2" xfId="2484"/>
    <cellStyle name="Normal 2 31 22 2 2" xfId="2485"/>
    <cellStyle name="Normal 2 31 22 3" xfId="2486"/>
    <cellStyle name="Normal 2 31 23" xfId="2487"/>
    <cellStyle name="Normal 2 31 23 2" xfId="2488"/>
    <cellStyle name="Normal 2 31 23 2 2" xfId="2489"/>
    <cellStyle name="Normal 2 31 23 3" xfId="2490"/>
    <cellStyle name="Normal 2 31 24" xfId="2491"/>
    <cellStyle name="Normal 2 31 24 2" xfId="2492"/>
    <cellStyle name="Normal 2 31 25" xfId="2493"/>
    <cellStyle name="Normal 2 31 3" xfId="2494"/>
    <cellStyle name="Normal 2 31 3 2" xfId="2495"/>
    <cellStyle name="Normal 2 31 3 2 2" xfId="2496"/>
    <cellStyle name="Normal 2 31 3 3" xfId="2497"/>
    <cellStyle name="Normal 2 31 4" xfId="2498"/>
    <cellStyle name="Normal 2 31 4 2" xfId="2499"/>
    <cellStyle name="Normal 2 31 4 2 2" xfId="2500"/>
    <cellStyle name="Normal 2 31 4 3" xfId="2501"/>
    <cellStyle name="Normal 2 31 5" xfId="2502"/>
    <cellStyle name="Normal 2 31 5 2" xfId="2503"/>
    <cellStyle name="Normal 2 31 5 2 2" xfId="2504"/>
    <cellStyle name="Normal 2 31 5 3" xfId="2505"/>
    <cellStyle name="Normal 2 31 6" xfId="2506"/>
    <cellStyle name="Normal 2 31 6 2" xfId="2507"/>
    <cellStyle name="Normal 2 31 6 2 2" xfId="2508"/>
    <cellStyle name="Normal 2 31 6 3" xfId="2509"/>
    <cellStyle name="Normal 2 31 7" xfId="2510"/>
    <cellStyle name="Normal 2 31 7 2" xfId="2511"/>
    <cellStyle name="Normal 2 31 7 2 2" xfId="2512"/>
    <cellStyle name="Normal 2 31 7 3" xfId="2513"/>
    <cellStyle name="Normal 2 31 8" xfId="2514"/>
    <cellStyle name="Normal 2 31 8 2" xfId="2515"/>
    <cellStyle name="Normal 2 31 8 2 2" xfId="2516"/>
    <cellStyle name="Normal 2 31 8 3" xfId="2517"/>
    <cellStyle name="Normal 2 31 9" xfId="2518"/>
    <cellStyle name="Normal 2 31 9 2" xfId="2519"/>
    <cellStyle name="Normal 2 31 9 2 2" xfId="2520"/>
    <cellStyle name="Normal 2 31 9 3" xfId="2521"/>
    <cellStyle name="Normal 2 32" xfId="2522"/>
    <cellStyle name="Normal 2 32 10" xfId="2523"/>
    <cellStyle name="Normal 2 32 10 2" xfId="2524"/>
    <cellStyle name="Normal 2 32 10 2 2" xfId="2525"/>
    <cellStyle name="Normal 2 32 10 3" xfId="2526"/>
    <cellStyle name="Normal 2 32 11" xfId="2527"/>
    <cellStyle name="Normal 2 32 11 2" xfId="2528"/>
    <cellStyle name="Normal 2 32 11 2 2" xfId="2529"/>
    <cellStyle name="Normal 2 32 11 3" xfId="2530"/>
    <cellStyle name="Normal 2 32 12" xfId="2531"/>
    <cellStyle name="Normal 2 32 12 2" xfId="2532"/>
    <cellStyle name="Normal 2 32 12 2 2" xfId="2533"/>
    <cellStyle name="Normal 2 32 12 3" xfId="2534"/>
    <cellStyle name="Normal 2 32 13" xfId="2535"/>
    <cellStyle name="Normal 2 32 13 2" xfId="2536"/>
    <cellStyle name="Normal 2 32 13 2 2" xfId="2537"/>
    <cellStyle name="Normal 2 32 13 3" xfId="2538"/>
    <cellStyle name="Normal 2 32 14" xfId="2539"/>
    <cellStyle name="Normal 2 32 14 2" xfId="2540"/>
    <cellStyle name="Normal 2 32 14 2 2" xfId="2541"/>
    <cellStyle name="Normal 2 32 14 3" xfId="2542"/>
    <cellStyle name="Normal 2 32 15" xfId="2543"/>
    <cellStyle name="Normal 2 32 15 2" xfId="2544"/>
    <cellStyle name="Normal 2 32 15 2 2" xfId="2545"/>
    <cellStyle name="Normal 2 32 15 3" xfId="2546"/>
    <cellStyle name="Normal 2 32 16" xfId="2547"/>
    <cellStyle name="Normal 2 32 16 2" xfId="2548"/>
    <cellStyle name="Normal 2 32 16 2 2" xfId="2549"/>
    <cellStyle name="Normal 2 32 16 3" xfId="2550"/>
    <cellStyle name="Normal 2 32 17" xfId="2551"/>
    <cellStyle name="Normal 2 32 17 2" xfId="2552"/>
    <cellStyle name="Normal 2 32 17 2 2" xfId="2553"/>
    <cellStyle name="Normal 2 32 17 3" xfId="2554"/>
    <cellStyle name="Normal 2 32 18" xfId="2555"/>
    <cellStyle name="Normal 2 32 18 2" xfId="2556"/>
    <cellStyle name="Normal 2 32 18 2 2" xfId="2557"/>
    <cellStyle name="Normal 2 32 18 3" xfId="2558"/>
    <cellStyle name="Normal 2 32 19" xfId="2559"/>
    <cellStyle name="Normal 2 32 19 2" xfId="2560"/>
    <cellStyle name="Normal 2 32 19 2 2" xfId="2561"/>
    <cellStyle name="Normal 2 32 19 3" xfId="2562"/>
    <cellStyle name="Normal 2 32 2" xfId="2563"/>
    <cellStyle name="Normal 2 32 2 2" xfId="2564"/>
    <cellStyle name="Normal 2 32 2 2 2" xfId="2565"/>
    <cellStyle name="Normal 2 32 2 3" xfId="2566"/>
    <cellStyle name="Normal 2 32 20" xfId="2567"/>
    <cellStyle name="Normal 2 32 20 2" xfId="2568"/>
    <cellStyle name="Normal 2 32 20 2 2" xfId="2569"/>
    <cellStyle name="Normal 2 32 20 3" xfId="2570"/>
    <cellStyle name="Normal 2 32 21" xfId="2571"/>
    <cellStyle name="Normal 2 32 21 2" xfId="2572"/>
    <cellStyle name="Normal 2 32 21 2 2" xfId="2573"/>
    <cellStyle name="Normal 2 32 21 3" xfId="2574"/>
    <cellStyle name="Normal 2 32 22" xfId="2575"/>
    <cellStyle name="Normal 2 32 22 2" xfId="2576"/>
    <cellStyle name="Normal 2 32 22 2 2" xfId="2577"/>
    <cellStyle name="Normal 2 32 22 3" xfId="2578"/>
    <cellStyle name="Normal 2 32 23" xfId="2579"/>
    <cellStyle name="Normal 2 32 23 2" xfId="2580"/>
    <cellStyle name="Normal 2 32 23 2 2" xfId="2581"/>
    <cellStyle name="Normal 2 32 23 3" xfId="2582"/>
    <cellStyle name="Normal 2 32 24" xfId="2583"/>
    <cellStyle name="Normal 2 32 24 2" xfId="2584"/>
    <cellStyle name="Normal 2 32 25" xfId="2585"/>
    <cellStyle name="Normal 2 32 3" xfId="2586"/>
    <cellStyle name="Normal 2 32 3 2" xfId="2587"/>
    <cellStyle name="Normal 2 32 3 2 2" xfId="2588"/>
    <cellStyle name="Normal 2 32 3 3" xfId="2589"/>
    <cellStyle name="Normal 2 32 4" xfId="2590"/>
    <cellStyle name="Normal 2 32 4 2" xfId="2591"/>
    <cellStyle name="Normal 2 32 4 2 2" xfId="2592"/>
    <cellStyle name="Normal 2 32 4 3" xfId="2593"/>
    <cellStyle name="Normal 2 32 5" xfId="2594"/>
    <cellStyle name="Normal 2 32 5 2" xfId="2595"/>
    <cellStyle name="Normal 2 32 5 2 2" xfId="2596"/>
    <cellStyle name="Normal 2 32 5 3" xfId="2597"/>
    <cellStyle name="Normal 2 32 6" xfId="2598"/>
    <cellStyle name="Normal 2 32 6 2" xfId="2599"/>
    <cellStyle name="Normal 2 32 6 2 2" xfId="2600"/>
    <cellStyle name="Normal 2 32 6 3" xfId="2601"/>
    <cellStyle name="Normal 2 32 7" xfId="2602"/>
    <cellStyle name="Normal 2 32 7 2" xfId="2603"/>
    <cellStyle name="Normal 2 32 7 2 2" xfId="2604"/>
    <cellStyle name="Normal 2 32 7 3" xfId="2605"/>
    <cellStyle name="Normal 2 32 8" xfId="2606"/>
    <cellStyle name="Normal 2 32 8 2" xfId="2607"/>
    <cellStyle name="Normal 2 32 8 2 2" xfId="2608"/>
    <cellStyle name="Normal 2 32 8 3" xfId="2609"/>
    <cellStyle name="Normal 2 32 9" xfId="2610"/>
    <cellStyle name="Normal 2 32 9 2" xfId="2611"/>
    <cellStyle name="Normal 2 32 9 2 2" xfId="2612"/>
    <cellStyle name="Normal 2 32 9 3" xfId="2613"/>
    <cellStyle name="Normal 2 33" xfId="2614"/>
    <cellStyle name="Normal 2 33 10" xfId="2615"/>
    <cellStyle name="Normal 2 33 10 2" xfId="2616"/>
    <cellStyle name="Normal 2 33 10 2 2" xfId="2617"/>
    <cellStyle name="Normal 2 33 10 3" xfId="2618"/>
    <cellStyle name="Normal 2 33 11" xfId="2619"/>
    <cellStyle name="Normal 2 33 11 2" xfId="2620"/>
    <cellStyle name="Normal 2 33 11 2 2" xfId="2621"/>
    <cellStyle name="Normal 2 33 11 3" xfId="2622"/>
    <cellStyle name="Normal 2 33 12" xfId="2623"/>
    <cellStyle name="Normal 2 33 12 2" xfId="2624"/>
    <cellStyle name="Normal 2 33 12 2 2" xfId="2625"/>
    <cellStyle name="Normal 2 33 12 3" xfId="2626"/>
    <cellStyle name="Normal 2 33 13" xfId="2627"/>
    <cellStyle name="Normal 2 33 13 2" xfId="2628"/>
    <cellStyle name="Normal 2 33 13 2 2" xfId="2629"/>
    <cellStyle name="Normal 2 33 13 3" xfId="2630"/>
    <cellStyle name="Normal 2 33 14" xfId="2631"/>
    <cellStyle name="Normal 2 33 14 2" xfId="2632"/>
    <cellStyle name="Normal 2 33 14 2 2" xfId="2633"/>
    <cellStyle name="Normal 2 33 14 3" xfId="2634"/>
    <cellStyle name="Normal 2 33 15" xfId="2635"/>
    <cellStyle name="Normal 2 33 15 2" xfId="2636"/>
    <cellStyle name="Normal 2 33 15 2 2" xfId="2637"/>
    <cellStyle name="Normal 2 33 15 3" xfId="2638"/>
    <cellStyle name="Normal 2 33 16" xfId="2639"/>
    <cellStyle name="Normal 2 33 16 2" xfId="2640"/>
    <cellStyle name="Normal 2 33 16 2 2" xfId="2641"/>
    <cellStyle name="Normal 2 33 16 3" xfId="2642"/>
    <cellStyle name="Normal 2 33 17" xfId="2643"/>
    <cellStyle name="Normal 2 33 17 2" xfId="2644"/>
    <cellStyle name="Normal 2 33 17 2 2" xfId="2645"/>
    <cellStyle name="Normal 2 33 17 3" xfId="2646"/>
    <cellStyle name="Normal 2 33 18" xfId="2647"/>
    <cellStyle name="Normal 2 33 18 2" xfId="2648"/>
    <cellStyle name="Normal 2 33 18 2 2" xfId="2649"/>
    <cellStyle name="Normal 2 33 18 3" xfId="2650"/>
    <cellStyle name="Normal 2 33 19" xfId="2651"/>
    <cellStyle name="Normal 2 33 19 2" xfId="2652"/>
    <cellStyle name="Normal 2 33 19 2 2" xfId="2653"/>
    <cellStyle name="Normal 2 33 19 3" xfId="2654"/>
    <cellStyle name="Normal 2 33 2" xfId="2655"/>
    <cellStyle name="Normal 2 33 2 2" xfId="2656"/>
    <cellStyle name="Normal 2 33 2 2 2" xfId="2657"/>
    <cellStyle name="Normal 2 33 2 3" xfId="2658"/>
    <cellStyle name="Normal 2 33 20" xfId="2659"/>
    <cellStyle name="Normal 2 33 20 2" xfId="2660"/>
    <cellStyle name="Normal 2 33 20 2 2" xfId="2661"/>
    <cellStyle name="Normal 2 33 20 3" xfId="2662"/>
    <cellStyle name="Normal 2 33 21" xfId="2663"/>
    <cellStyle name="Normal 2 33 21 2" xfId="2664"/>
    <cellStyle name="Normal 2 33 21 2 2" xfId="2665"/>
    <cellStyle name="Normal 2 33 21 3" xfId="2666"/>
    <cellStyle name="Normal 2 33 22" xfId="2667"/>
    <cellStyle name="Normal 2 33 22 2" xfId="2668"/>
    <cellStyle name="Normal 2 33 22 2 2" xfId="2669"/>
    <cellStyle name="Normal 2 33 22 3" xfId="2670"/>
    <cellStyle name="Normal 2 33 23" xfId="2671"/>
    <cellStyle name="Normal 2 33 23 2" xfId="2672"/>
    <cellStyle name="Normal 2 33 23 2 2" xfId="2673"/>
    <cellStyle name="Normal 2 33 23 3" xfId="2674"/>
    <cellStyle name="Normal 2 33 24" xfId="2675"/>
    <cellStyle name="Normal 2 33 24 2" xfId="2676"/>
    <cellStyle name="Normal 2 33 25" xfId="2677"/>
    <cellStyle name="Normal 2 33 3" xfId="2678"/>
    <cellStyle name="Normal 2 33 3 2" xfId="2679"/>
    <cellStyle name="Normal 2 33 3 2 2" xfId="2680"/>
    <cellStyle name="Normal 2 33 3 3" xfId="2681"/>
    <cellStyle name="Normal 2 33 4" xfId="2682"/>
    <cellStyle name="Normal 2 33 4 2" xfId="2683"/>
    <cellStyle name="Normal 2 33 4 2 2" xfId="2684"/>
    <cellStyle name="Normal 2 33 4 3" xfId="2685"/>
    <cellStyle name="Normal 2 33 5" xfId="2686"/>
    <cellStyle name="Normal 2 33 5 2" xfId="2687"/>
    <cellStyle name="Normal 2 33 5 2 2" xfId="2688"/>
    <cellStyle name="Normal 2 33 5 3" xfId="2689"/>
    <cellStyle name="Normal 2 33 6" xfId="2690"/>
    <cellStyle name="Normal 2 33 6 2" xfId="2691"/>
    <cellStyle name="Normal 2 33 6 2 2" xfId="2692"/>
    <cellStyle name="Normal 2 33 6 3" xfId="2693"/>
    <cellStyle name="Normal 2 33 7" xfId="2694"/>
    <cellStyle name="Normal 2 33 7 2" xfId="2695"/>
    <cellStyle name="Normal 2 33 7 2 2" xfId="2696"/>
    <cellStyle name="Normal 2 33 7 3" xfId="2697"/>
    <cellStyle name="Normal 2 33 8" xfId="2698"/>
    <cellStyle name="Normal 2 33 8 2" xfId="2699"/>
    <cellStyle name="Normal 2 33 8 2 2" xfId="2700"/>
    <cellStyle name="Normal 2 33 8 3" xfId="2701"/>
    <cellStyle name="Normal 2 33 9" xfId="2702"/>
    <cellStyle name="Normal 2 33 9 2" xfId="2703"/>
    <cellStyle name="Normal 2 33 9 2 2" xfId="2704"/>
    <cellStyle name="Normal 2 33 9 3" xfId="2705"/>
    <cellStyle name="Normal 2 34" xfId="2706"/>
    <cellStyle name="Normal 2 34 10" xfId="2707"/>
    <cellStyle name="Normal 2 34 10 2" xfId="2708"/>
    <cellStyle name="Normal 2 34 10 2 2" xfId="2709"/>
    <cellStyle name="Normal 2 34 10 3" xfId="2710"/>
    <cellStyle name="Normal 2 34 11" xfId="2711"/>
    <cellStyle name="Normal 2 34 11 2" xfId="2712"/>
    <cellStyle name="Normal 2 34 11 2 2" xfId="2713"/>
    <cellStyle name="Normal 2 34 11 3" xfId="2714"/>
    <cellStyle name="Normal 2 34 12" xfId="2715"/>
    <cellStyle name="Normal 2 34 12 2" xfId="2716"/>
    <cellStyle name="Normal 2 34 12 2 2" xfId="2717"/>
    <cellStyle name="Normal 2 34 12 3" xfId="2718"/>
    <cellStyle name="Normal 2 34 13" xfId="2719"/>
    <cellStyle name="Normal 2 34 13 2" xfId="2720"/>
    <cellStyle name="Normal 2 34 13 2 2" xfId="2721"/>
    <cellStyle name="Normal 2 34 13 3" xfId="2722"/>
    <cellStyle name="Normal 2 34 14" xfId="2723"/>
    <cellStyle name="Normal 2 34 14 2" xfId="2724"/>
    <cellStyle name="Normal 2 34 14 2 2" xfId="2725"/>
    <cellStyle name="Normal 2 34 14 3" xfId="2726"/>
    <cellStyle name="Normal 2 34 15" xfId="2727"/>
    <cellStyle name="Normal 2 34 15 2" xfId="2728"/>
    <cellStyle name="Normal 2 34 15 2 2" xfId="2729"/>
    <cellStyle name="Normal 2 34 15 3" xfId="2730"/>
    <cellStyle name="Normal 2 34 16" xfId="2731"/>
    <cellStyle name="Normal 2 34 16 2" xfId="2732"/>
    <cellStyle name="Normal 2 34 16 2 2" xfId="2733"/>
    <cellStyle name="Normal 2 34 16 3" xfId="2734"/>
    <cellStyle name="Normal 2 34 17" xfId="2735"/>
    <cellStyle name="Normal 2 34 17 2" xfId="2736"/>
    <cellStyle name="Normal 2 34 17 2 2" xfId="2737"/>
    <cellStyle name="Normal 2 34 17 3" xfId="2738"/>
    <cellStyle name="Normal 2 34 18" xfId="2739"/>
    <cellStyle name="Normal 2 34 18 2" xfId="2740"/>
    <cellStyle name="Normal 2 34 18 2 2" xfId="2741"/>
    <cellStyle name="Normal 2 34 18 3" xfId="2742"/>
    <cellStyle name="Normal 2 34 19" xfId="2743"/>
    <cellStyle name="Normal 2 34 19 2" xfId="2744"/>
    <cellStyle name="Normal 2 34 19 2 2" xfId="2745"/>
    <cellStyle name="Normal 2 34 19 3" xfId="2746"/>
    <cellStyle name="Normal 2 34 2" xfId="2747"/>
    <cellStyle name="Normal 2 34 2 2" xfId="2748"/>
    <cellStyle name="Normal 2 34 2 2 2" xfId="2749"/>
    <cellStyle name="Normal 2 34 2 3" xfId="2750"/>
    <cellStyle name="Normal 2 34 20" xfId="2751"/>
    <cellStyle name="Normal 2 34 20 2" xfId="2752"/>
    <cellStyle name="Normal 2 34 20 2 2" xfId="2753"/>
    <cellStyle name="Normal 2 34 20 3" xfId="2754"/>
    <cellStyle name="Normal 2 34 21" xfId="2755"/>
    <cellStyle name="Normal 2 34 21 2" xfId="2756"/>
    <cellStyle name="Normal 2 34 21 2 2" xfId="2757"/>
    <cellStyle name="Normal 2 34 21 3" xfId="2758"/>
    <cellStyle name="Normal 2 34 22" xfId="2759"/>
    <cellStyle name="Normal 2 34 22 2" xfId="2760"/>
    <cellStyle name="Normal 2 34 22 2 2" xfId="2761"/>
    <cellStyle name="Normal 2 34 22 3" xfId="2762"/>
    <cellStyle name="Normal 2 34 23" xfId="2763"/>
    <cellStyle name="Normal 2 34 23 2" xfId="2764"/>
    <cellStyle name="Normal 2 34 23 2 2" xfId="2765"/>
    <cellStyle name="Normal 2 34 23 3" xfId="2766"/>
    <cellStyle name="Normal 2 34 24" xfId="2767"/>
    <cellStyle name="Normal 2 34 24 2" xfId="2768"/>
    <cellStyle name="Normal 2 34 25" xfId="2769"/>
    <cellStyle name="Normal 2 34 3" xfId="2770"/>
    <cellStyle name="Normal 2 34 3 2" xfId="2771"/>
    <cellStyle name="Normal 2 34 3 2 2" xfId="2772"/>
    <cellStyle name="Normal 2 34 3 3" xfId="2773"/>
    <cellStyle name="Normal 2 34 4" xfId="2774"/>
    <cellStyle name="Normal 2 34 4 2" xfId="2775"/>
    <cellStyle name="Normal 2 34 4 2 2" xfId="2776"/>
    <cellStyle name="Normal 2 34 4 3" xfId="2777"/>
    <cellStyle name="Normal 2 34 5" xfId="2778"/>
    <cellStyle name="Normal 2 34 5 2" xfId="2779"/>
    <cellStyle name="Normal 2 34 5 2 2" xfId="2780"/>
    <cellStyle name="Normal 2 34 5 3" xfId="2781"/>
    <cellStyle name="Normal 2 34 6" xfId="2782"/>
    <cellStyle name="Normal 2 34 6 2" xfId="2783"/>
    <cellStyle name="Normal 2 34 6 2 2" xfId="2784"/>
    <cellStyle name="Normal 2 34 6 3" xfId="2785"/>
    <cellStyle name="Normal 2 34 7" xfId="2786"/>
    <cellStyle name="Normal 2 34 7 2" xfId="2787"/>
    <cellStyle name="Normal 2 34 7 2 2" xfId="2788"/>
    <cellStyle name="Normal 2 34 7 3" xfId="2789"/>
    <cellStyle name="Normal 2 34 8" xfId="2790"/>
    <cellStyle name="Normal 2 34 8 2" xfId="2791"/>
    <cellStyle name="Normal 2 34 8 2 2" xfId="2792"/>
    <cellStyle name="Normal 2 34 8 3" xfId="2793"/>
    <cellStyle name="Normal 2 34 9" xfId="2794"/>
    <cellStyle name="Normal 2 34 9 2" xfId="2795"/>
    <cellStyle name="Normal 2 34 9 2 2" xfId="2796"/>
    <cellStyle name="Normal 2 34 9 3" xfId="2797"/>
    <cellStyle name="Normal 2 35" xfId="2798"/>
    <cellStyle name="Normal 2 35 10" xfId="2799"/>
    <cellStyle name="Normal 2 35 10 2" xfId="2800"/>
    <cellStyle name="Normal 2 35 10 2 2" xfId="2801"/>
    <cellStyle name="Normal 2 35 10 3" xfId="2802"/>
    <cellStyle name="Normal 2 35 11" xfId="2803"/>
    <cellStyle name="Normal 2 35 11 2" xfId="2804"/>
    <cellStyle name="Normal 2 35 11 2 2" xfId="2805"/>
    <cellStyle name="Normal 2 35 11 3" xfId="2806"/>
    <cellStyle name="Normal 2 35 12" xfId="2807"/>
    <cellStyle name="Normal 2 35 12 2" xfId="2808"/>
    <cellStyle name="Normal 2 35 12 2 2" xfId="2809"/>
    <cellStyle name="Normal 2 35 12 3" xfId="2810"/>
    <cellStyle name="Normal 2 35 13" xfId="2811"/>
    <cellStyle name="Normal 2 35 13 2" xfId="2812"/>
    <cellStyle name="Normal 2 35 13 2 2" xfId="2813"/>
    <cellStyle name="Normal 2 35 13 3" xfId="2814"/>
    <cellStyle name="Normal 2 35 14" xfId="2815"/>
    <cellStyle name="Normal 2 35 14 2" xfId="2816"/>
    <cellStyle name="Normal 2 35 14 2 2" xfId="2817"/>
    <cellStyle name="Normal 2 35 14 3" xfId="2818"/>
    <cellStyle name="Normal 2 35 15" xfId="2819"/>
    <cellStyle name="Normal 2 35 15 2" xfId="2820"/>
    <cellStyle name="Normal 2 35 15 2 2" xfId="2821"/>
    <cellStyle name="Normal 2 35 15 3" xfId="2822"/>
    <cellStyle name="Normal 2 35 16" xfId="2823"/>
    <cellStyle name="Normal 2 35 16 2" xfId="2824"/>
    <cellStyle name="Normal 2 35 16 2 2" xfId="2825"/>
    <cellStyle name="Normal 2 35 16 3" xfId="2826"/>
    <cellStyle name="Normal 2 35 17" xfId="2827"/>
    <cellStyle name="Normal 2 35 17 2" xfId="2828"/>
    <cellStyle name="Normal 2 35 17 2 2" xfId="2829"/>
    <cellStyle name="Normal 2 35 17 3" xfId="2830"/>
    <cellStyle name="Normal 2 35 18" xfId="2831"/>
    <cellStyle name="Normal 2 35 18 2" xfId="2832"/>
    <cellStyle name="Normal 2 35 18 2 2" xfId="2833"/>
    <cellStyle name="Normal 2 35 18 3" xfId="2834"/>
    <cellStyle name="Normal 2 35 19" xfId="2835"/>
    <cellStyle name="Normal 2 35 19 2" xfId="2836"/>
    <cellStyle name="Normal 2 35 19 2 2" xfId="2837"/>
    <cellStyle name="Normal 2 35 19 3" xfId="2838"/>
    <cellStyle name="Normal 2 35 2" xfId="2839"/>
    <cellStyle name="Normal 2 35 2 2" xfId="2840"/>
    <cellStyle name="Normal 2 35 2 2 2" xfId="2841"/>
    <cellStyle name="Normal 2 35 2 3" xfId="2842"/>
    <cellStyle name="Normal 2 35 20" xfId="2843"/>
    <cellStyle name="Normal 2 35 20 2" xfId="2844"/>
    <cellStyle name="Normal 2 35 20 2 2" xfId="2845"/>
    <cellStyle name="Normal 2 35 20 3" xfId="2846"/>
    <cellStyle name="Normal 2 35 21" xfId="2847"/>
    <cellStyle name="Normal 2 35 21 2" xfId="2848"/>
    <cellStyle name="Normal 2 35 21 2 2" xfId="2849"/>
    <cellStyle name="Normal 2 35 21 3" xfId="2850"/>
    <cellStyle name="Normal 2 35 22" xfId="2851"/>
    <cellStyle name="Normal 2 35 22 2" xfId="2852"/>
    <cellStyle name="Normal 2 35 22 2 2" xfId="2853"/>
    <cellStyle name="Normal 2 35 22 3" xfId="2854"/>
    <cellStyle name="Normal 2 35 23" xfId="2855"/>
    <cellStyle name="Normal 2 35 23 2" xfId="2856"/>
    <cellStyle name="Normal 2 35 23 2 2" xfId="2857"/>
    <cellStyle name="Normal 2 35 23 3" xfId="2858"/>
    <cellStyle name="Normal 2 35 24" xfId="2859"/>
    <cellStyle name="Normal 2 35 24 2" xfId="2860"/>
    <cellStyle name="Normal 2 35 25" xfId="2861"/>
    <cellStyle name="Normal 2 35 3" xfId="2862"/>
    <cellStyle name="Normal 2 35 3 2" xfId="2863"/>
    <cellStyle name="Normal 2 35 3 2 2" xfId="2864"/>
    <cellStyle name="Normal 2 35 3 3" xfId="2865"/>
    <cellStyle name="Normal 2 35 4" xfId="2866"/>
    <cellStyle name="Normal 2 35 4 2" xfId="2867"/>
    <cellStyle name="Normal 2 35 4 2 2" xfId="2868"/>
    <cellStyle name="Normal 2 35 4 3" xfId="2869"/>
    <cellStyle name="Normal 2 35 5" xfId="2870"/>
    <cellStyle name="Normal 2 35 5 2" xfId="2871"/>
    <cellStyle name="Normal 2 35 5 2 2" xfId="2872"/>
    <cellStyle name="Normal 2 35 5 3" xfId="2873"/>
    <cellStyle name="Normal 2 35 6" xfId="2874"/>
    <cellStyle name="Normal 2 35 6 2" xfId="2875"/>
    <cellStyle name="Normal 2 35 6 2 2" xfId="2876"/>
    <cellStyle name="Normal 2 35 6 3" xfId="2877"/>
    <cellStyle name="Normal 2 35 7" xfId="2878"/>
    <cellStyle name="Normal 2 35 7 2" xfId="2879"/>
    <cellStyle name="Normal 2 35 7 2 2" xfId="2880"/>
    <cellStyle name="Normal 2 35 7 3" xfId="2881"/>
    <cellStyle name="Normal 2 35 8" xfId="2882"/>
    <cellStyle name="Normal 2 35 8 2" xfId="2883"/>
    <cellStyle name="Normal 2 35 8 2 2" xfId="2884"/>
    <cellStyle name="Normal 2 35 8 3" xfId="2885"/>
    <cellStyle name="Normal 2 35 9" xfId="2886"/>
    <cellStyle name="Normal 2 35 9 2" xfId="2887"/>
    <cellStyle name="Normal 2 35 9 2 2" xfId="2888"/>
    <cellStyle name="Normal 2 35 9 3" xfId="2889"/>
    <cellStyle name="Normal 2 36" xfId="2890"/>
    <cellStyle name="Normal 2 36 10" xfId="2891"/>
    <cellStyle name="Normal 2 36 10 2" xfId="2892"/>
    <cellStyle name="Normal 2 36 10 2 2" xfId="2893"/>
    <cellStyle name="Normal 2 36 10 3" xfId="2894"/>
    <cellStyle name="Normal 2 36 11" xfId="2895"/>
    <cellStyle name="Normal 2 36 11 2" xfId="2896"/>
    <cellStyle name="Normal 2 36 11 2 2" xfId="2897"/>
    <cellStyle name="Normal 2 36 11 3" xfId="2898"/>
    <cellStyle name="Normal 2 36 12" xfId="2899"/>
    <cellStyle name="Normal 2 36 12 2" xfId="2900"/>
    <cellStyle name="Normal 2 36 12 2 2" xfId="2901"/>
    <cellStyle name="Normal 2 36 12 3" xfId="2902"/>
    <cellStyle name="Normal 2 36 13" xfId="2903"/>
    <cellStyle name="Normal 2 36 13 2" xfId="2904"/>
    <cellStyle name="Normal 2 36 13 2 2" xfId="2905"/>
    <cellStyle name="Normal 2 36 13 3" xfId="2906"/>
    <cellStyle name="Normal 2 36 14" xfId="2907"/>
    <cellStyle name="Normal 2 36 14 2" xfId="2908"/>
    <cellStyle name="Normal 2 36 14 2 2" xfId="2909"/>
    <cellStyle name="Normal 2 36 14 3" xfId="2910"/>
    <cellStyle name="Normal 2 36 15" xfId="2911"/>
    <cellStyle name="Normal 2 36 15 2" xfId="2912"/>
    <cellStyle name="Normal 2 36 15 2 2" xfId="2913"/>
    <cellStyle name="Normal 2 36 15 3" xfId="2914"/>
    <cellStyle name="Normal 2 36 16" xfId="2915"/>
    <cellStyle name="Normal 2 36 16 2" xfId="2916"/>
    <cellStyle name="Normal 2 36 16 2 2" xfId="2917"/>
    <cellStyle name="Normal 2 36 16 3" xfId="2918"/>
    <cellStyle name="Normal 2 36 17" xfId="2919"/>
    <cellStyle name="Normal 2 36 17 2" xfId="2920"/>
    <cellStyle name="Normal 2 36 17 2 2" xfId="2921"/>
    <cellStyle name="Normal 2 36 17 3" xfId="2922"/>
    <cellStyle name="Normal 2 36 18" xfId="2923"/>
    <cellStyle name="Normal 2 36 18 2" xfId="2924"/>
    <cellStyle name="Normal 2 36 18 2 2" xfId="2925"/>
    <cellStyle name="Normal 2 36 18 3" xfId="2926"/>
    <cellStyle name="Normal 2 36 19" xfId="2927"/>
    <cellStyle name="Normal 2 36 19 2" xfId="2928"/>
    <cellStyle name="Normal 2 36 19 2 2" xfId="2929"/>
    <cellStyle name="Normal 2 36 19 3" xfId="2930"/>
    <cellStyle name="Normal 2 36 2" xfId="2931"/>
    <cellStyle name="Normal 2 36 2 2" xfId="2932"/>
    <cellStyle name="Normal 2 36 2 2 2" xfId="2933"/>
    <cellStyle name="Normal 2 36 2 3" xfId="2934"/>
    <cellStyle name="Normal 2 36 20" xfId="2935"/>
    <cellStyle name="Normal 2 36 20 2" xfId="2936"/>
    <cellStyle name="Normal 2 36 20 2 2" xfId="2937"/>
    <cellStyle name="Normal 2 36 20 3" xfId="2938"/>
    <cellStyle name="Normal 2 36 21" xfId="2939"/>
    <cellStyle name="Normal 2 36 21 2" xfId="2940"/>
    <cellStyle name="Normal 2 36 21 2 2" xfId="2941"/>
    <cellStyle name="Normal 2 36 21 3" xfId="2942"/>
    <cellStyle name="Normal 2 36 22" xfId="2943"/>
    <cellStyle name="Normal 2 36 22 2" xfId="2944"/>
    <cellStyle name="Normal 2 36 22 2 2" xfId="2945"/>
    <cellStyle name="Normal 2 36 22 3" xfId="2946"/>
    <cellStyle name="Normal 2 36 23" xfId="2947"/>
    <cellStyle name="Normal 2 36 23 2" xfId="2948"/>
    <cellStyle name="Normal 2 36 23 2 2" xfId="2949"/>
    <cellStyle name="Normal 2 36 23 3" xfId="2950"/>
    <cellStyle name="Normal 2 36 24" xfId="2951"/>
    <cellStyle name="Normal 2 36 24 2" xfId="2952"/>
    <cellStyle name="Normal 2 36 25" xfId="2953"/>
    <cellStyle name="Normal 2 36 3" xfId="2954"/>
    <cellStyle name="Normal 2 36 3 2" xfId="2955"/>
    <cellStyle name="Normal 2 36 3 2 2" xfId="2956"/>
    <cellStyle name="Normal 2 36 3 3" xfId="2957"/>
    <cellStyle name="Normal 2 36 4" xfId="2958"/>
    <cellStyle name="Normal 2 36 4 2" xfId="2959"/>
    <cellStyle name="Normal 2 36 4 2 2" xfId="2960"/>
    <cellStyle name="Normal 2 36 4 3" xfId="2961"/>
    <cellStyle name="Normal 2 36 5" xfId="2962"/>
    <cellStyle name="Normal 2 36 5 2" xfId="2963"/>
    <cellStyle name="Normal 2 36 5 2 2" xfId="2964"/>
    <cellStyle name="Normal 2 36 5 3" xfId="2965"/>
    <cellStyle name="Normal 2 36 6" xfId="2966"/>
    <cellStyle name="Normal 2 36 6 2" xfId="2967"/>
    <cellStyle name="Normal 2 36 6 2 2" xfId="2968"/>
    <cellStyle name="Normal 2 36 6 3" xfId="2969"/>
    <cellStyle name="Normal 2 36 7" xfId="2970"/>
    <cellStyle name="Normal 2 36 7 2" xfId="2971"/>
    <cellStyle name="Normal 2 36 7 2 2" xfId="2972"/>
    <cellStyle name="Normal 2 36 7 3" xfId="2973"/>
    <cellStyle name="Normal 2 36 8" xfId="2974"/>
    <cellStyle name="Normal 2 36 8 2" xfId="2975"/>
    <cellStyle name="Normal 2 36 8 2 2" xfId="2976"/>
    <cellStyle name="Normal 2 36 8 3" xfId="2977"/>
    <cellStyle name="Normal 2 36 9" xfId="2978"/>
    <cellStyle name="Normal 2 36 9 2" xfId="2979"/>
    <cellStyle name="Normal 2 36 9 2 2" xfId="2980"/>
    <cellStyle name="Normal 2 36 9 3" xfId="2981"/>
    <cellStyle name="Normal 2 37" xfId="2982"/>
    <cellStyle name="Normal 2 37 10" xfId="2983"/>
    <cellStyle name="Normal 2 37 10 2" xfId="2984"/>
    <cellStyle name="Normal 2 37 10 2 2" xfId="2985"/>
    <cellStyle name="Normal 2 37 10 3" xfId="2986"/>
    <cellStyle name="Normal 2 37 11" xfId="2987"/>
    <cellStyle name="Normal 2 37 11 2" xfId="2988"/>
    <cellStyle name="Normal 2 37 11 2 2" xfId="2989"/>
    <cellStyle name="Normal 2 37 11 3" xfId="2990"/>
    <cellStyle name="Normal 2 37 12" xfId="2991"/>
    <cellStyle name="Normal 2 37 12 2" xfId="2992"/>
    <cellStyle name="Normal 2 37 12 2 2" xfId="2993"/>
    <cellStyle name="Normal 2 37 12 3" xfId="2994"/>
    <cellStyle name="Normal 2 37 13" xfId="2995"/>
    <cellStyle name="Normal 2 37 13 2" xfId="2996"/>
    <cellStyle name="Normal 2 37 13 2 2" xfId="2997"/>
    <cellStyle name="Normal 2 37 13 3" xfId="2998"/>
    <cellStyle name="Normal 2 37 14" xfId="2999"/>
    <cellStyle name="Normal 2 37 14 2" xfId="3000"/>
    <cellStyle name="Normal 2 37 14 2 2" xfId="3001"/>
    <cellStyle name="Normal 2 37 14 3" xfId="3002"/>
    <cellStyle name="Normal 2 37 15" xfId="3003"/>
    <cellStyle name="Normal 2 37 15 2" xfId="3004"/>
    <cellStyle name="Normal 2 37 15 2 2" xfId="3005"/>
    <cellStyle name="Normal 2 37 15 3" xfId="3006"/>
    <cellStyle name="Normal 2 37 16" xfId="3007"/>
    <cellStyle name="Normal 2 37 16 2" xfId="3008"/>
    <cellStyle name="Normal 2 37 16 2 2" xfId="3009"/>
    <cellStyle name="Normal 2 37 16 3" xfId="3010"/>
    <cellStyle name="Normal 2 37 17" xfId="3011"/>
    <cellStyle name="Normal 2 37 17 2" xfId="3012"/>
    <cellStyle name="Normal 2 37 17 2 2" xfId="3013"/>
    <cellStyle name="Normal 2 37 17 3" xfId="3014"/>
    <cellStyle name="Normal 2 37 18" xfId="3015"/>
    <cellStyle name="Normal 2 37 18 2" xfId="3016"/>
    <cellStyle name="Normal 2 37 18 2 2" xfId="3017"/>
    <cellStyle name="Normal 2 37 18 3" xfId="3018"/>
    <cellStyle name="Normal 2 37 19" xfId="3019"/>
    <cellStyle name="Normal 2 37 19 2" xfId="3020"/>
    <cellStyle name="Normal 2 37 19 2 2" xfId="3021"/>
    <cellStyle name="Normal 2 37 19 3" xfId="3022"/>
    <cellStyle name="Normal 2 37 2" xfId="3023"/>
    <cellStyle name="Normal 2 37 2 2" xfId="3024"/>
    <cellStyle name="Normal 2 37 2 2 2" xfId="3025"/>
    <cellStyle name="Normal 2 37 2 3" xfId="3026"/>
    <cellStyle name="Normal 2 37 20" xfId="3027"/>
    <cellStyle name="Normal 2 37 20 2" xfId="3028"/>
    <cellStyle name="Normal 2 37 20 2 2" xfId="3029"/>
    <cellStyle name="Normal 2 37 20 3" xfId="3030"/>
    <cellStyle name="Normal 2 37 21" xfId="3031"/>
    <cellStyle name="Normal 2 37 21 2" xfId="3032"/>
    <cellStyle name="Normal 2 37 21 2 2" xfId="3033"/>
    <cellStyle name="Normal 2 37 21 3" xfId="3034"/>
    <cellStyle name="Normal 2 37 22" xfId="3035"/>
    <cellStyle name="Normal 2 37 22 2" xfId="3036"/>
    <cellStyle name="Normal 2 37 22 2 2" xfId="3037"/>
    <cellStyle name="Normal 2 37 22 3" xfId="3038"/>
    <cellStyle name="Normal 2 37 23" xfId="3039"/>
    <cellStyle name="Normal 2 37 23 2" xfId="3040"/>
    <cellStyle name="Normal 2 37 23 2 2" xfId="3041"/>
    <cellStyle name="Normal 2 37 23 3" xfId="3042"/>
    <cellStyle name="Normal 2 37 24" xfId="3043"/>
    <cellStyle name="Normal 2 37 24 2" xfId="3044"/>
    <cellStyle name="Normal 2 37 25" xfId="3045"/>
    <cellStyle name="Normal 2 37 3" xfId="3046"/>
    <cellStyle name="Normal 2 37 3 2" xfId="3047"/>
    <cellStyle name="Normal 2 37 3 2 2" xfId="3048"/>
    <cellStyle name="Normal 2 37 3 3" xfId="3049"/>
    <cellStyle name="Normal 2 37 4" xfId="3050"/>
    <cellStyle name="Normal 2 37 4 2" xfId="3051"/>
    <cellStyle name="Normal 2 37 4 2 2" xfId="3052"/>
    <cellStyle name="Normal 2 37 4 3" xfId="3053"/>
    <cellStyle name="Normal 2 37 5" xfId="3054"/>
    <cellStyle name="Normal 2 37 5 2" xfId="3055"/>
    <cellStyle name="Normal 2 37 5 2 2" xfId="3056"/>
    <cellStyle name="Normal 2 37 5 3" xfId="3057"/>
    <cellStyle name="Normal 2 37 6" xfId="3058"/>
    <cellStyle name="Normal 2 37 6 2" xfId="3059"/>
    <cellStyle name="Normal 2 37 6 2 2" xfId="3060"/>
    <cellStyle name="Normal 2 37 6 3" xfId="3061"/>
    <cellStyle name="Normal 2 37 7" xfId="3062"/>
    <cellStyle name="Normal 2 37 7 2" xfId="3063"/>
    <cellStyle name="Normal 2 37 7 2 2" xfId="3064"/>
    <cellStyle name="Normal 2 37 7 3" xfId="3065"/>
    <cellStyle name="Normal 2 37 8" xfId="3066"/>
    <cellStyle name="Normal 2 37 8 2" xfId="3067"/>
    <cellStyle name="Normal 2 37 8 2 2" xfId="3068"/>
    <cellStyle name="Normal 2 37 8 3" xfId="3069"/>
    <cellStyle name="Normal 2 37 9" xfId="3070"/>
    <cellStyle name="Normal 2 37 9 2" xfId="3071"/>
    <cellStyle name="Normal 2 37 9 2 2" xfId="3072"/>
    <cellStyle name="Normal 2 37 9 3" xfId="3073"/>
    <cellStyle name="Normal 2 38" xfId="3074"/>
    <cellStyle name="Normal 2 38 10" xfId="3075"/>
    <cellStyle name="Normal 2 38 10 2" xfId="3076"/>
    <cellStyle name="Normal 2 38 10 2 2" xfId="3077"/>
    <cellStyle name="Normal 2 38 10 3" xfId="3078"/>
    <cellStyle name="Normal 2 38 11" xfId="3079"/>
    <cellStyle name="Normal 2 38 11 2" xfId="3080"/>
    <cellStyle name="Normal 2 38 11 2 2" xfId="3081"/>
    <cellStyle name="Normal 2 38 11 3" xfId="3082"/>
    <cellStyle name="Normal 2 38 12" xfId="3083"/>
    <cellStyle name="Normal 2 38 12 2" xfId="3084"/>
    <cellStyle name="Normal 2 38 12 2 2" xfId="3085"/>
    <cellStyle name="Normal 2 38 12 3" xfId="3086"/>
    <cellStyle name="Normal 2 38 13" xfId="3087"/>
    <cellStyle name="Normal 2 38 13 2" xfId="3088"/>
    <cellStyle name="Normal 2 38 13 2 2" xfId="3089"/>
    <cellStyle name="Normal 2 38 13 3" xfId="3090"/>
    <cellStyle name="Normal 2 38 14" xfId="3091"/>
    <cellStyle name="Normal 2 38 14 2" xfId="3092"/>
    <cellStyle name="Normal 2 38 14 2 2" xfId="3093"/>
    <cellStyle name="Normal 2 38 14 3" xfId="3094"/>
    <cellStyle name="Normal 2 38 15" xfId="3095"/>
    <cellStyle name="Normal 2 38 15 2" xfId="3096"/>
    <cellStyle name="Normal 2 38 15 2 2" xfId="3097"/>
    <cellStyle name="Normal 2 38 15 3" xfId="3098"/>
    <cellStyle name="Normal 2 38 16" xfId="3099"/>
    <cellStyle name="Normal 2 38 16 2" xfId="3100"/>
    <cellStyle name="Normal 2 38 16 2 2" xfId="3101"/>
    <cellStyle name="Normal 2 38 16 3" xfId="3102"/>
    <cellStyle name="Normal 2 38 17" xfId="3103"/>
    <cellStyle name="Normal 2 38 17 2" xfId="3104"/>
    <cellStyle name="Normal 2 38 17 2 2" xfId="3105"/>
    <cellStyle name="Normal 2 38 17 3" xfId="3106"/>
    <cellStyle name="Normal 2 38 18" xfId="3107"/>
    <cellStyle name="Normal 2 38 18 2" xfId="3108"/>
    <cellStyle name="Normal 2 38 18 2 2" xfId="3109"/>
    <cellStyle name="Normal 2 38 18 3" xfId="3110"/>
    <cellStyle name="Normal 2 38 19" xfId="3111"/>
    <cellStyle name="Normal 2 38 19 2" xfId="3112"/>
    <cellStyle name="Normal 2 38 19 2 2" xfId="3113"/>
    <cellStyle name="Normal 2 38 19 3" xfId="3114"/>
    <cellStyle name="Normal 2 38 2" xfId="3115"/>
    <cellStyle name="Normal 2 38 2 2" xfId="3116"/>
    <cellStyle name="Normal 2 38 2 2 2" xfId="3117"/>
    <cellStyle name="Normal 2 38 2 3" xfId="3118"/>
    <cellStyle name="Normal 2 38 20" xfId="3119"/>
    <cellStyle name="Normal 2 38 20 2" xfId="3120"/>
    <cellStyle name="Normal 2 38 20 2 2" xfId="3121"/>
    <cellStyle name="Normal 2 38 20 3" xfId="3122"/>
    <cellStyle name="Normal 2 38 21" xfId="3123"/>
    <cellStyle name="Normal 2 38 21 2" xfId="3124"/>
    <cellStyle name="Normal 2 38 21 2 2" xfId="3125"/>
    <cellStyle name="Normal 2 38 21 3" xfId="3126"/>
    <cellStyle name="Normal 2 38 22" xfId="3127"/>
    <cellStyle name="Normal 2 38 22 2" xfId="3128"/>
    <cellStyle name="Normal 2 38 22 2 2" xfId="3129"/>
    <cellStyle name="Normal 2 38 22 3" xfId="3130"/>
    <cellStyle name="Normal 2 38 23" xfId="3131"/>
    <cellStyle name="Normal 2 38 23 2" xfId="3132"/>
    <cellStyle name="Normal 2 38 23 2 2" xfId="3133"/>
    <cellStyle name="Normal 2 38 23 3" xfId="3134"/>
    <cellStyle name="Normal 2 38 24" xfId="3135"/>
    <cellStyle name="Normal 2 38 24 2" xfId="3136"/>
    <cellStyle name="Normal 2 38 25" xfId="3137"/>
    <cellStyle name="Normal 2 38 3" xfId="3138"/>
    <cellStyle name="Normal 2 38 3 2" xfId="3139"/>
    <cellStyle name="Normal 2 38 3 2 2" xfId="3140"/>
    <cellStyle name="Normal 2 38 3 3" xfId="3141"/>
    <cellStyle name="Normal 2 38 4" xfId="3142"/>
    <cellStyle name="Normal 2 38 4 2" xfId="3143"/>
    <cellStyle name="Normal 2 38 4 2 2" xfId="3144"/>
    <cellStyle name="Normal 2 38 4 3" xfId="3145"/>
    <cellStyle name="Normal 2 38 5" xfId="3146"/>
    <cellStyle name="Normal 2 38 5 2" xfId="3147"/>
    <cellStyle name="Normal 2 38 5 2 2" xfId="3148"/>
    <cellStyle name="Normal 2 38 5 3" xfId="3149"/>
    <cellStyle name="Normal 2 38 6" xfId="3150"/>
    <cellStyle name="Normal 2 38 6 2" xfId="3151"/>
    <cellStyle name="Normal 2 38 6 2 2" xfId="3152"/>
    <cellStyle name="Normal 2 38 6 3" xfId="3153"/>
    <cellStyle name="Normal 2 38 7" xfId="3154"/>
    <cellStyle name="Normal 2 38 7 2" xfId="3155"/>
    <cellStyle name="Normal 2 38 7 2 2" xfId="3156"/>
    <cellStyle name="Normal 2 38 7 3" xfId="3157"/>
    <cellStyle name="Normal 2 38 8" xfId="3158"/>
    <cellStyle name="Normal 2 38 8 2" xfId="3159"/>
    <cellStyle name="Normal 2 38 8 2 2" xfId="3160"/>
    <cellStyle name="Normal 2 38 8 3" xfId="3161"/>
    <cellStyle name="Normal 2 38 9" xfId="3162"/>
    <cellStyle name="Normal 2 38 9 2" xfId="3163"/>
    <cellStyle name="Normal 2 38 9 2 2" xfId="3164"/>
    <cellStyle name="Normal 2 38 9 3" xfId="3165"/>
    <cellStyle name="Normal 2 39" xfId="3166"/>
    <cellStyle name="Normal 2 39 10" xfId="3167"/>
    <cellStyle name="Normal 2 39 10 2" xfId="3168"/>
    <cellStyle name="Normal 2 39 10 2 2" xfId="3169"/>
    <cellStyle name="Normal 2 39 10 3" xfId="3170"/>
    <cellStyle name="Normal 2 39 11" xfId="3171"/>
    <cellStyle name="Normal 2 39 11 2" xfId="3172"/>
    <cellStyle name="Normal 2 39 11 2 2" xfId="3173"/>
    <cellStyle name="Normal 2 39 11 3" xfId="3174"/>
    <cellStyle name="Normal 2 39 12" xfId="3175"/>
    <cellStyle name="Normal 2 39 12 2" xfId="3176"/>
    <cellStyle name="Normal 2 39 12 2 2" xfId="3177"/>
    <cellStyle name="Normal 2 39 12 3" xfId="3178"/>
    <cellStyle name="Normal 2 39 13" xfId="3179"/>
    <cellStyle name="Normal 2 39 13 2" xfId="3180"/>
    <cellStyle name="Normal 2 39 13 2 2" xfId="3181"/>
    <cellStyle name="Normal 2 39 13 3" xfId="3182"/>
    <cellStyle name="Normal 2 39 14" xfId="3183"/>
    <cellStyle name="Normal 2 39 14 2" xfId="3184"/>
    <cellStyle name="Normal 2 39 14 2 2" xfId="3185"/>
    <cellStyle name="Normal 2 39 14 3" xfId="3186"/>
    <cellStyle name="Normal 2 39 15" xfId="3187"/>
    <cellStyle name="Normal 2 39 15 2" xfId="3188"/>
    <cellStyle name="Normal 2 39 15 2 2" xfId="3189"/>
    <cellStyle name="Normal 2 39 15 3" xfId="3190"/>
    <cellStyle name="Normal 2 39 16" xfId="3191"/>
    <cellStyle name="Normal 2 39 16 2" xfId="3192"/>
    <cellStyle name="Normal 2 39 16 2 2" xfId="3193"/>
    <cellStyle name="Normal 2 39 16 3" xfId="3194"/>
    <cellStyle name="Normal 2 39 17" xfId="3195"/>
    <cellStyle name="Normal 2 39 17 2" xfId="3196"/>
    <cellStyle name="Normal 2 39 17 2 2" xfId="3197"/>
    <cellStyle name="Normal 2 39 17 3" xfId="3198"/>
    <cellStyle name="Normal 2 39 18" xfId="3199"/>
    <cellStyle name="Normal 2 39 18 2" xfId="3200"/>
    <cellStyle name="Normal 2 39 18 2 2" xfId="3201"/>
    <cellStyle name="Normal 2 39 18 3" xfId="3202"/>
    <cellStyle name="Normal 2 39 19" xfId="3203"/>
    <cellStyle name="Normal 2 39 19 2" xfId="3204"/>
    <cellStyle name="Normal 2 39 19 2 2" xfId="3205"/>
    <cellStyle name="Normal 2 39 19 3" xfId="3206"/>
    <cellStyle name="Normal 2 39 2" xfId="3207"/>
    <cellStyle name="Normal 2 39 2 2" xfId="3208"/>
    <cellStyle name="Normal 2 39 2 2 2" xfId="3209"/>
    <cellStyle name="Normal 2 39 2 3" xfId="3210"/>
    <cellStyle name="Normal 2 39 20" xfId="3211"/>
    <cellStyle name="Normal 2 39 20 2" xfId="3212"/>
    <cellStyle name="Normal 2 39 20 2 2" xfId="3213"/>
    <cellStyle name="Normal 2 39 20 3" xfId="3214"/>
    <cellStyle name="Normal 2 39 21" xfId="3215"/>
    <cellStyle name="Normal 2 39 21 2" xfId="3216"/>
    <cellStyle name="Normal 2 39 21 2 2" xfId="3217"/>
    <cellStyle name="Normal 2 39 21 3" xfId="3218"/>
    <cellStyle name="Normal 2 39 22" xfId="3219"/>
    <cellStyle name="Normal 2 39 22 2" xfId="3220"/>
    <cellStyle name="Normal 2 39 22 2 2" xfId="3221"/>
    <cellStyle name="Normal 2 39 22 3" xfId="3222"/>
    <cellStyle name="Normal 2 39 23" xfId="3223"/>
    <cellStyle name="Normal 2 39 23 2" xfId="3224"/>
    <cellStyle name="Normal 2 39 23 2 2" xfId="3225"/>
    <cellStyle name="Normal 2 39 23 3" xfId="3226"/>
    <cellStyle name="Normal 2 39 24" xfId="3227"/>
    <cellStyle name="Normal 2 39 24 2" xfId="3228"/>
    <cellStyle name="Normal 2 39 25" xfId="3229"/>
    <cellStyle name="Normal 2 39 3" xfId="3230"/>
    <cellStyle name="Normal 2 39 3 2" xfId="3231"/>
    <cellStyle name="Normal 2 39 3 2 2" xfId="3232"/>
    <cellStyle name="Normal 2 39 3 3" xfId="3233"/>
    <cellStyle name="Normal 2 39 4" xfId="3234"/>
    <cellStyle name="Normal 2 39 4 2" xfId="3235"/>
    <cellStyle name="Normal 2 39 4 2 2" xfId="3236"/>
    <cellStyle name="Normal 2 39 4 3" xfId="3237"/>
    <cellStyle name="Normal 2 39 5" xfId="3238"/>
    <cellStyle name="Normal 2 39 5 2" xfId="3239"/>
    <cellStyle name="Normal 2 39 5 2 2" xfId="3240"/>
    <cellStyle name="Normal 2 39 5 3" xfId="3241"/>
    <cellStyle name="Normal 2 39 6" xfId="3242"/>
    <cellStyle name="Normal 2 39 6 2" xfId="3243"/>
    <cellStyle name="Normal 2 39 6 2 2" xfId="3244"/>
    <cellStyle name="Normal 2 39 6 3" xfId="3245"/>
    <cellStyle name="Normal 2 39 7" xfId="3246"/>
    <cellStyle name="Normal 2 39 7 2" xfId="3247"/>
    <cellStyle name="Normal 2 39 7 2 2" xfId="3248"/>
    <cellStyle name="Normal 2 39 7 3" xfId="3249"/>
    <cellStyle name="Normal 2 39 8" xfId="3250"/>
    <cellStyle name="Normal 2 39 8 2" xfId="3251"/>
    <cellStyle name="Normal 2 39 8 2 2" xfId="3252"/>
    <cellStyle name="Normal 2 39 8 3" xfId="3253"/>
    <cellStyle name="Normal 2 39 9" xfId="3254"/>
    <cellStyle name="Normal 2 39 9 2" xfId="3255"/>
    <cellStyle name="Normal 2 39 9 2 2" xfId="3256"/>
    <cellStyle name="Normal 2 39 9 3" xfId="3257"/>
    <cellStyle name="Normal 2 4" xfId="157"/>
    <cellStyle name="Normal 2 4 2" xfId="158"/>
    <cellStyle name="Normal 2 4 2 2" xfId="159"/>
    <cellStyle name="Normal 2 4 2 3" xfId="160"/>
    <cellStyle name="Normal 2 4 2 4" xfId="161"/>
    <cellStyle name="Normal 2 4 3" xfId="310"/>
    <cellStyle name="Normal 2 4 3 2" xfId="3258"/>
    <cellStyle name="Normal 2 4 4" xfId="3259"/>
    <cellStyle name="Normal 2 4 5" xfId="3260"/>
    <cellStyle name="Normal 2 4 6" xfId="3261"/>
    <cellStyle name="Normal 2 40" xfId="3262"/>
    <cellStyle name="Normal 2 40 2" xfId="3263"/>
    <cellStyle name="Normal 2 40 2 2" xfId="3264"/>
    <cellStyle name="Normal 2 40 3" xfId="3265"/>
    <cellStyle name="Normal 2 41" xfId="3266"/>
    <cellStyle name="Normal 2 41 2" xfId="3267"/>
    <cellStyle name="Normal 2 41 2 2" xfId="3268"/>
    <cellStyle name="Normal 2 41 3" xfId="3269"/>
    <cellStyle name="Normal 2 42" xfId="3270"/>
    <cellStyle name="Normal 2 42 2" xfId="3271"/>
    <cellStyle name="Normal 2 42 2 2" xfId="3272"/>
    <cellStyle name="Normal 2 42 3" xfId="3273"/>
    <cellStyle name="Normal 2 43" xfId="3274"/>
    <cellStyle name="Normal 2 43 2" xfId="3275"/>
    <cellStyle name="Normal 2 43 2 2" xfId="3276"/>
    <cellStyle name="Normal 2 43 3" xfId="3277"/>
    <cellStyle name="Normal 2 44" xfId="3278"/>
    <cellStyle name="Normal 2 44 2" xfId="3279"/>
    <cellStyle name="Normal 2 44 2 2" xfId="3280"/>
    <cellStyle name="Normal 2 44 3" xfId="3281"/>
    <cellStyle name="Normal 2 45" xfId="3282"/>
    <cellStyle name="Normal 2 45 2" xfId="3283"/>
    <cellStyle name="Normal 2 45 2 2" xfId="3284"/>
    <cellStyle name="Normal 2 45 3" xfId="3285"/>
    <cellStyle name="Normal 2 46" xfId="3286"/>
    <cellStyle name="Normal 2 46 2" xfId="3287"/>
    <cellStyle name="Normal 2 46 2 2" xfId="3288"/>
    <cellStyle name="Normal 2 46 3" xfId="3289"/>
    <cellStyle name="Normal 2 47" xfId="3290"/>
    <cellStyle name="Normal 2 47 2" xfId="3291"/>
    <cellStyle name="Normal 2 47 2 2" xfId="3292"/>
    <cellStyle name="Normal 2 47 3" xfId="3293"/>
    <cellStyle name="Normal 2 48" xfId="3294"/>
    <cellStyle name="Normal 2 48 2" xfId="3295"/>
    <cellStyle name="Normal 2 48 2 2" xfId="3296"/>
    <cellStyle name="Normal 2 48 3" xfId="3297"/>
    <cellStyle name="Normal 2 49" xfId="3298"/>
    <cellStyle name="Normal 2 49 2" xfId="3299"/>
    <cellStyle name="Normal 2 49 2 2" xfId="3300"/>
    <cellStyle name="Normal 2 49 3" xfId="3301"/>
    <cellStyle name="Normal 2 5" xfId="162"/>
    <cellStyle name="Normal 2 5 10" xfId="3302"/>
    <cellStyle name="Normal 2 5 10 2" xfId="3303"/>
    <cellStyle name="Normal 2 5 10 2 2" xfId="3304"/>
    <cellStyle name="Normal 2 5 10 3" xfId="3305"/>
    <cellStyle name="Normal 2 5 11" xfId="3306"/>
    <cellStyle name="Normal 2 5 11 2" xfId="3307"/>
    <cellStyle name="Normal 2 5 11 2 2" xfId="3308"/>
    <cellStyle name="Normal 2 5 11 3" xfId="3309"/>
    <cellStyle name="Normal 2 5 12" xfId="3310"/>
    <cellStyle name="Normal 2 5 12 2" xfId="3311"/>
    <cellStyle name="Normal 2 5 12 2 2" xfId="3312"/>
    <cellStyle name="Normal 2 5 12 3" xfId="3313"/>
    <cellStyle name="Normal 2 5 13" xfId="3314"/>
    <cellStyle name="Normal 2 5 13 2" xfId="3315"/>
    <cellStyle name="Normal 2 5 13 2 2" xfId="3316"/>
    <cellStyle name="Normal 2 5 13 3" xfId="3317"/>
    <cellStyle name="Normal 2 5 14" xfId="3318"/>
    <cellStyle name="Normal 2 5 14 2" xfId="3319"/>
    <cellStyle name="Normal 2 5 14 2 2" xfId="3320"/>
    <cellStyle name="Normal 2 5 14 3" xfId="3321"/>
    <cellStyle name="Normal 2 5 15" xfId="3322"/>
    <cellStyle name="Normal 2 5 15 2" xfId="3323"/>
    <cellStyle name="Normal 2 5 15 2 2" xfId="3324"/>
    <cellStyle name="Normal 2 5 15 3" xfId="3325"/>
    <cellStyle name="Normal 2 5 16" xfId="3326"/>
    <cellStyle name="Normal 2 5 16 2" xfId="3327"/>
    <cellStyle name="Normal 2 5 16 2 2" xfId="3328"/>
    <cellStyle name="Normal 2 5 16 3" xfId="3329"/>
    <cellStyle name="Normal 2 5 17" xfId="3330"/>
    <cellStyle name="Normal 2 5 17 2" xfId="3331"/>
    <cellStyle name="Normal 2 5 17 2 2" xfId="3332"/>
    <cellStyle name="Normal 2 5 17 3" xfId="3333"/>
    <cellStyle name="Normal 2 5 18" xfId="3334"/>
    <cellStyle name="Normal 2 5 18 2" xfId="3335"/>
    <cellStyle name="Normal 2 5 18 2 2" xfId="3336"/>
    <cellStyle name="Normal 2 5 18 3" xfId="3337"/>
    <cellStyle name="Normal 2 5 19" xfId="3338"/>
    <cellStyle name="Normal 2 5 19 2" xfId="3339"/>
    <cellStyle name="Normal 2 5 19 2 2" xfId="3340"/>
    <cellStyle name="Normal 2 5 19 3" xfId="3341"/>
    <cellStyle name="Normal 2 5 2" xfId="3342"/>
    <cellStyle name="Normal 2 5 2 10" xfId="3343"/>
    <cellStyle name="Normal 2 5 2 10 2" xfId="3344"/>
    <cellStyle name="Normal 2 5 2 10 2 2" xfId="3345"/>
    <cellStyle name="Normal 2 5 2 10 3" xfId="3346"/>
    <cellStyle name="Normal 2 5 2 11" xfId="3347"/>
    <cellStyle name="Normal 2 5 2 11 2" xfId="3348"/>
    <cellStyle name="Normal 2 5 2 11 2 2" xfId="3349"/>
    <cellStyle name="Normal 2 5 2 11 3" xfId="3350"/>
    <cellStyle name="Normal 2 5 2 12" xfId="3351"/>
    <cellStyle name="Normal 2 5 2 12 2" xfId="3352"/>
    <cellStyle name="Normal 2 5 2 12 2 2" xfId="3353"/>
    <cellStyle name="Normal 2 5 2 12 3" xfId="3354"/>
    <cellStyle name="Normal 2 5 2 13" xfId="3355"/>
    <cellStyle name="Normal 2 5 2 13 2" xfId="3356"/>
    <cellStyle name="Normal 2 5 2 13 2 2" xfId="3357"/>
    <cellStyle name="Normal 2 5 2 13 3" xfId="3358"/>
    <cellStyle name="Normal 2 5 2 14" xfId="3359"/>
    <cellStyle name="Normal 2 5 2 14 2" xfId="3360"/>
    <cellStyle name="Normal 2 5 2 14 2 2" xfId="3361"/>
    <cellStyle name="Normal 2 5 2 14 3" xfId="3362"/>
    <cellStyle name="Normal 2 5 2 15" xfId="3363"/>
    <cellStyle name="Normal 2 5 2 15 2" xfId="3364"/>
    <cellStyle name="Normal 2 5 2 15 2 2" xfId="3365"/>
    <cellStyle name="Normal 2 5 2 15 3" xfId="3366"/>
    <cellStyle name="Normal 2 5 2 16" xfId="3367"/>
    <cellStyle name="Normal 2 5 2 16 2" xfId="3368"/>
    <cellStyle name="Normal 2 5 2 16 2 2" xfId="3369"/>
    <cellStyle name="Normal 2 5 2 16 3" xfId="3370"/>
    <cellStyle name="Normal 2 5 2 17" xfId="3371"/>
    <cellStyle name="Normal 2 5 2 17 2" xfId="3372"/>
    <cellStyle name="Normal 2 5 2 17 2 2" xfId="3373"/>
    <cellStyle name="Normal 2 5 2 17 3" xfId="3374"/>
    <cellStyle name="Normal 2 5 2 18" xfId="3375"/>
    <cellStyle name="Normal 2 5 2 18 2" xfId="3376"/>
    <cellStyle name="Normal 2 5 2 18 2 2" xfId="3377"/>
    <cellStyle name="Normal 2 5 2 18 3" xfId="3378"/>
    <cellStyle name="Normal 2 5 2 19" xfId="3379"/>
    <cellStyle name="Normal 2 5 2 19 2" xfId="3380"/>
    <cellStyle name="Normal 2 5 2 19 2 2" xfId="3381"/>
    <cellStyle name="Normal 2 5 2 19 3" xfId="3382"/>
    <cellStyle name="Normal 2 5 2 2" xfId="3383"/>
    <cellStyle name="Normal 2 5 2 2 10" xfId="3384"/>
    <cellStyle name="Normal 2 5 2 2 10 2" xfId="3385"/>
    <cellStyle name="Normal 2 5 2 2 10 2 2" xfId="3386"/>
    <cellStyle name="Normal 2 5 2 2 10 3" xfId="3387"/>
    <cellStyle name="Normal 2 5 2 2 11" xfId="3388"/>
    <cellStyle name="Normal 2 5 2 2 11 2" xfId="3389"/>
    <cellStyle name="Normal 2 5 2 2 11 2 2" xfId="3390"/>
    <cellStyle name="Normal 2 5 2 2 11 3" xfId="3391"/>
    <cellStyle name="Normal 2 5 2 2 12" xfId="3392"/>
    <cellStyle name="Normal 2 5 2 2 12 2" xfId="3393"/>
    <cellStyle name="Normal 2 5 2 2 12 2 2" xfId="3394"/>
    <cellStyle name="Normal 2 5 2 2 12 3" xfId="3395"/>
    <cellStyle name="Normal 2 5 2 2 13" xfId="3396"/>
    <cellStyle name="Normal 2 5 2 2 13 2" xfId="3397"/>
    <cellStyle name="Normal 2 5 2 2 13 2 2" xfId="3398"/>
    <cellStyle name="Normal 2 5 2 2 13 3" xfId="3399"/>
    <cellStyle name="Normal 2 5 2 2 14" xfId="3400"/>
    <cellStyle name="Normal 2 5 2 2 14 2" xfId="3401"/>
    <cellStyle name="Normal 2 5 2 2 14 2 2" xfId="3402"/>
    <cellStyle name="Normal 2 5 2 2 14 3" xfId="3403"/>
    <cellStyle name="Normal 2 5 2 2 15" xfId="3404"/>
    <cellStyle name="Normal 2 5 2 2 15 2" xfId="3405"/>
    <cellStyle name="Normal 2 5 2 2 15 2 2" xfId="3406"/>
    <cellStyle name="Normal 2 5 2 2 15 3" xfId="3407"/>
    <cellStyle name="Normal 2 5 2 2 16" xfId="3408"/>
    <cellStyle name="Normal 2 5 2 2 16 2" xfId="3409"/>
    <cellStyle name="Normal 2 5 2 2 16 2 2" xfId="3410"/>
    <cellStyle name="Normal 2 5 2 2 16 3" xfId="3411"/>
    <cellStyle name="Normal 2 5 2 2 17" xfId="3412"/>
    <cellStyle name="Normal 2 5 2 2 17 2" xfId="3413"/>
    <cellStyle name="Normal 2 5 2 2 17 2 2" xfId="3414"/>
    <cellStyle name="Normal 2 5 2 2 17 3" xfId="3415"/>
    <cellStyle name="Normal 2 5 2 2 18" xfId="3416"/>
    <cellStyle name="Normal 2 5 2 2 18 2" xfId="3417"/>
    <cellStyle name="Normal 2 5 2 2 18 2 2" xfId="3418"/>
    <cellStyle name="Normal 2 5 2 2 18 3" xfId="3419"/>
    <cellStyle name="Normal 2 5 2 2 19" xfId="3420"/>
    <cellStyle name="Normal 2 5 2 2 19 2" xfId="3421"/>
    <cellStyle name="Normal 2 5 2 2 19 2 2" xfId="3422"/>
    <cellStyle name="Normal 2 5 2 2 19 3" xfId="3423"/>
    <cellStyle name="Normal 2 5 2 2 2" xfId="3424"/>
    <cellStyle name="Normal 2 5 2 2 2 2" xfId="3425"/>
    <cellStyle name="Normal 2 5 2 2 2 2 2" xfId="3426"/>
    <cellStyle name="Normal 2 5 2 2 2 3" xfId="3427"/>
    <cellStyle name="Normal 2 5 2 2 20" xfId="3428"/>
    <cellStyle name="Normal 2 5 2 2 20 2" xfId="3429"/>
    <cellStyle name="Normal 2 5 2 2 20 2 2" xfId="3430"/>
    <cellStyle name="Normal 2 5 2 2 20 3" xfId="3431"/>
    <cellStyle name="Normal 2 5 2 2 21" xfId="3432"/>
    <cellStyle name="Normal 2 5 2 2 21 2" xfId="3433"/>
    <cellStyle name="Normal 2 5 2 2 21 2 2" xfId="3434"/>
    <cellStyle name="Normal 2 5 2 2 21 3" xfId="3435"/>
    <cellStyle name="Normal 2 5 2 2 22" xfId="3436"/>
    <cellStyle name="Normal 2 5 2 2 22 2" xfId="3437"/>
    <cellStyle name="Normal 2 5 2 2 22 2 2" xfId="3438"/>
    <cellStyle name="Normal 2 5 2 2 22 3" xfId="3439"/>
    <cellStyle name="Normal 2 5 2 2 23" xfId="3440"/>
    <cellStyle name="Normal 2 5 2 2 23 2" xfId="3441"/>
    <cellStyle name="Normal 2 5 2 2 23 2 2" xfId="3442"/>
    <cellStyle name="Normal 2 5 2 2 23 3" xfId="3443"/>
    <cellStyle name="Normal 2 5 2 2 24" xfId="3444"/>
    <cellStyle name="Normal 2 5 2 2 24 2" xfId="3445"/>
    <cellStyle name="Normal 2 5 2 2 24 2 2" xfId="3446"/>
    <cellStyle name="Normal 2 5 2 2 24 3" xfId="3447"/>
    <cellStyle name="Normal 2 5 2 2 25" xfId="3448"/>
    <cellStyle name="Normal 2 5 2 2 25 2" xfId="3449"/>
    <cellStyle name="Normal 2 5 2 2 25 2 2" xfId="3450"/>
    <cellStyle name="Normal 2 5 2 2 25 3" xfId="3451"/>
    <cellStyle name="Normal 2 5 2 2 26" xfId="3452"/>
    <cellStyle name="Normal 2 5 2 2 26 2" xfId="3453"/>
    <cellStyle name="Normal 2 5 2 2 26 2 2" xfId="3454"/>
    <cellStyle name="Normal 2 5 2 2 26 3" xfId="3455"/>
    <cellStyle name="Normal 2 5 2 2 27" xfId="3456"/>
    <cellStyle name="Normal 2 5 2 2 27 2" xfId="3457"/>
    <cellStyle name="Normal 2 5 2 2 27 2 2" xfId="3458"/>
    <cellStyle name="Normal 2 5 2 2 27 3" xfId="3459"/>
    <cellStyle name="Normal 2 5 2 2 28" xfId="3460"/>
    <cellStyle name="Normal 2 5 2 2 28 2" xfId="3461"/>
    <cellStyle name="Normal 2 5 2 2 28 2 2" xfId="3462"/>
    <cellStyle name="Normal 2 5 2 2 28 3" xfId="3463"/>
    <cellStyle name="Normal 2 5 2 2 29" xfId="3464"/>
    <cellStyle name="Normal 2 5 2 2 29 2" xfId="3465"/>
    <cellStyle name="Normal 2 5 2 2 29 2 2" xfId="3466"/>
    <cellStyle name="Normal 2 5 2 2 29 3" xfId="3467"/>
    <cellStyle name="Normal 2 5 2 2 3" xfId="3468"/>
    <cellStyle name="Normal 2 5 2 2 3 2" xfId="3469"/>
    <cellStyle name="Normal 2 5 2 2 3 2 2" xfId="3470"/>
    <cellStyle name="Normal 2 5 2 2 3 3" xfId="3471"/>
    <cellStyle name="Normal 2 5 2 2 30" xfId="3472"/>
    <cellStyle name="Normal 2 5 2 2 30 2" xfId="3473"/>
    <cellStyle name="Normal 2 5 2 2 30 2 2" xfId="3474"/>
    <cellStyle name="Normal 2 5 2 2 30 3" xfId="3475"/>
    <cellStyle name="Normal 2 5 2 2 31" xfId="3476"/>
    <cellStyle name="Normal 2 5 2 2 31 2" xfId="3477"/>
    <cellStyle name="Normal 2 5 2 2 31 2 2" xfId="3478"/>
    <cellStyle name="Normal 2 5 2 2 31 3" xfId="3479"/>
    <cellStyle name="Normal 2 5 2 2 32" xfId="3480"/>
    <cellStyle name="Normal 2 5 2 2 32 2" xfId="3481"/>
    <cellStyle name="Normal 2 5 2 2 32 2 2" xfId="3482"/>
    <cellStyle name="Normal 2 5 2 2 32 3" xfId="3483"/>
    <cellStyle name="Normal 2 5 2 2 33" xfId="3484"/>
    <cellStyle name="Normal 2 5 2 2 33 2" xfId="3485"/>
    <cellStyle name="Normal 2 5 2 2 33 2 2" xfId="3486"/>
    <cellStyle name="Normal 2 5 2 2 33 3" xfId="3487"/>
    <cellStyle name="Normal 2 5 2 2 34" xfId="3488"/>
    <cellStyle name="Normal 2 5 2 2 34 2" xfId="3489"/>
    <cellStyle name="Normal 2 5 2 2 34 2 2" xfId="3490"/>
    <cellStyle name="Normal 2 5 2 2 34 3" xfId="3491"/>
    <cellStyle name="Normal 2 5 2 2 35" xfId="3492"/>
    <cellStyle name="Normal 2 5 2 2 35 2" xfId="3493"/>
    <cellStyle name="Normal 2 5 2 2 35 2 2" xfId="3494"/>
    <cellStyle name="Normal 2 5 2 2 35 3" xfId="3495"/>
    <cellStyle name="Normal 2 5 2 2 36" xfId="3496"/>
    <cellStyle name="Normal 2 5 2 2 36 2" xfId="3497"/>
    <cellStyle name="Normal 2 5 2 2 36 2 2" xfId="3498"/>
    <cellStyle name="Normal 2 5 2 2 36 3" xfId="3499"/>
    <cellStyle name="Normal 2 5 2 2 37" xfId="3500"/>
    <cellStyle name="Normal 2 5 2 2 37 2" xfId="3501"/>
    <cellStyle name="Normal 2 5 2 2 37 2 2" xfId="3502"/>
    <cellStyle name="Normal 2 5 2 2 37 3" xfId="3503"/>
    <cellStyle name="Normal 2 5 2 2 38" xfId="3504"/>
    <cellStyle name="Normal 2 5 2 2 38 2" xfId="3505"/>
    <cellStyle name="Normal 2 5 2 2 38 2 2" xfId="3506"/>
    <cellStyle name="Normal 2 5 2 2 38 3" xfId="3507"/>
    <cellStyle name="Normal 2 5 2 2 39" xfId="3508"/>
    <cellStyle name="Normal 2 5 2 2 39 2" xfId="3509"/>
    <cellStyle name="Normal 2 5 2 2 39 2 2" xfId="3510"/>
    <cellStyle name="Normal 2 5 2 2 39 3" xfId="3511"/>
    <cellStyle name="Normal 2 5 2 2 4" xfId="3512"/>
    <cellStyle name="Normal 2 5 2 2 4 2" xfId="3513"/>
    <cellStyle name="Normal 2 5 2 2 4 2 2" xfId="3514"/>
    <cellStyle name="Normal 2 5 2 2 4 3" xfId="3515"/>
    <cellStyle name="Normal 2 5 2 2 40" xfId="3516"/>
    <cellStyle name="Normal 2 5 2 2 40 2" xfId="3517"/>
    <cellStyle name="Normal 2 5 2 2 40 2 2" xfId="3518"/>
    <cellStyle name="Normal 2 5 2 2 40 3" xfId="3519"/>
    <cellStyle name="Normal 2 5 2 2 41" xfId="3520"/>
    <cellStyle name="Normal 2 5 2 2 41 2" xfId="3521"/>
    <cellStyle name="Normal 2 5 2 2 41 2 2" xfId="3522"/>
    <cellStyle name="Normal 2 5 2 2 41 3" xfId="3523"/>
    <cellStyle name="Normal 2 5 2 2 42" xfId="3524"/>
    <cellStyle name="Normal 2 5 2 2 42 2" xfId="3525"/>
    <cellStyle name="Normal 2 5 2 2 42 2 2" xfId="3526"/>
    <cellStyle name="Normal 2 5 2 2 42 3" xfId="3527"/>
    <cellStyle name="Normal 2 5 2 2 43" xfId="3528"/>
    <cellStyle name="Normal 2 5 2 2 43 2" xfId="3529"/>
    <cellStyle name="Normal 2 5 2 2 43 2 2" xfId="3530"/>
    <cellStyle name="Normal 2 5 2 2 43 3" xfId="3531"/>
    <cellStyle name="Normal 2 5 2 2 44" xfId="3532"/>
    <cellStyle name="Normal 2 5 2 2 44 2" xfId="3533"/>
    <cellStyle name="Normal 2 5 2 2 44 2 2" xfId="3534"/>
    <cellStyle name="Normal 2 5 2 2 44 3" xfId="3535"/>
    <cellStyle name="Normal 2 5 2 2 45" xfId="3536"/>
    <cellStyle name="Normal 2 5 2 2 45 2" xfId="3537"/>
    <cellStyle name="Normal 2 5 2 2 45 2 2" xfId="3538"/>
    <cellStyle name="Normal 2 5 2 2 45 3" xfId="3539"/>
    <cellStyle name="Normal 2 5 2 2 46" xfId="3540"/>
    <cellStyle name="Normal 2 5 2 2 46 2" xfId="3541"/>
    <cellStyle name="Normal 2 5 2 2 46 2 2" xfId="3542"/>
    <cellStyle name="Normal 2 5 2 2 46 3" xfId="3543"/>
    <cellStyle name="Normal 2 5 2 2 47" xfId="3544"/>
    <cellStyle name="Normal 2 5 2 2 47 2" xfId="3545"/>
    <cellStyle name="Normal 2 5 2 2 47 2 2" xfId="3546"/>
    <cellStyle name="Normal 2 5 2 2 47 3" xfId="3547"/>
    <cellStyle name="Normal 2 5 2 2 48" xfId="3548"/>
    <cellStyle name="Normal 2 5 2 2 48 2" xfId="3549"/>
    <cellStyle name="Normal 2 5 2 2 48 2 2" xfId="3550"/>
    <cellStyle name="Normal 2 5 2 2 48 3" xfId="3551"/>
    <cellStyle name="Normal 2 5 2 2 49" xfId="3552"/>
    <cellStyle name="Normal 2 5 2 2 49 2" xfId="3553"/>
    <cellStyle name="Normal 2 5 2 2 49 2 2" xfId="3554"/>
    <cellStyle name="Normal 2 5 2 2 49 3" xfId="3555"/>
    <cellStyle name="Normal 2 5 2 2 5" xfId="3556"/>
    <cellStyle name="Normal 2 5 2 2 5 2" xfId="3557"/>
    <cellStyle name="Normal 2 5 2 2 5 2 2" xfId="3558"/>
    <cellStyle name="Normal 2 5 2 2 5 3" xfId="3559"/>
    <cellStyle name="Normal 2 5 2 2 50" xfId="3560"/>
    <cellStyle name="Normal 2 5 2 2 50 2" xfId="3561"/>
    <cellStyle name="Normal 2 5 2 2 50 2 2" xfId="3562"/>
    <cellStyle name="Normal 2 5 2 2 50 3" xfId="3563"/>
    <cellStyle name="Normal 2 5 2 2 51" xfId="3564"/>
    <cellStyle name="Normal 2 5 2 2 51 2" xfId="3565"/>
    <cellStyle name="Normal 2 5 2 2 51 2 2" xfId="3566"/>
    <cellStyle name="Normal 2 5 2 2 51 3" xfId="3567"/>
    <cellStyle name="Normal 2 5 2 2 52" xfId="3568"/>
    <cellStyle name="Normal 2 5 2 2 52 2" xfId="3569"/>
    <cellStyle name="Normal 2 5 2 2 52 2 2" xfId="3570"/>
    <cellStyle name="Normal 2 5 2 2 52 3" xfId="3571"/>
    <cellStyle name="Normal 2 5 2 2 53" xfId="3572"/>
    <cellStyle name="Normal 2 5 2 2 53 2" xfId="3573"/>
    <cellStyle name="Normal 2 5 2 2 53 2 2" xfId="3574"/>
    <cellStyle name="Normal 2 5 2 2 53 3" xfId="3575"/>
    <cellStyle name="Normal 2 5 2 2 54" xfId="3576"/>
    <cellStyle name="Normal 2 5 2 2 54 2" xfId="3577"/>
    <cellStyle name="Normal 2 5 2 2 54 2 2" xfId="3578"/>
    <cellStyle name="Normal 2 5 2 2 54 3" xfId="3579"/>
    <cellStyle name="Normal 2 5 2 2 55" xfId="3580"/>
    <cellStyle name="Normal 2 5 2 2 55 2" xfId="3581"/>
    <cellStyle name="Normal 2 5 2 2 55 2 2" xfId="3582"/>
    <cellStyle name="Normal 2 5 2 2 55 3" xfId="3583"/>
    <cellStyle name="Normal 2 5 2 2 56" xfId="3584"/>
    <cellStyle name="Normal 2 5 2 2 56 2" xfId="3585"/>
    <cellStyle name="Normal 2 5 2 2 57" xfId="3586"/>
    <cellStyle name="Normal 2 5 2 2 6" xfId="3587"/>
    <cellStyle name="Normal 2 5 2 2 6 2" xfId="3588"/>
    <cellStyle name="Normal 2 5 2 2 6 2 2" xfId="3589"/>
    <cellStyle name="Normal 2 5 2 2 6 3" xfId="3590"/>
    <cellStyle name="Normal 2 5 2 2 7" xfId="3591"/>
    <cellStyle name="Normal 2 5 2 2 7 2" xfId="3592"/>
    <cellStyle name="Normal 2 5 2 2 7 2 2" xfId="3593"/>
    <cellStyle name="Normal 2 5 2 2 7 3" xfId="3594"/>
    <cellStyle name="Normal 2 5 2 2 8" xfId="3595"/>
    <cellStyle name="Normal 2 5 2 2 8 2" xfId="3596"/>
    <cellStyle name="Normal 2 5 2 2 8 2 2" xfId="3597"/>
    <cellStyle name="Normal 2 5 2 2 8 3" xfId="3598"/>
    <cellStyle name="Normal 2 5 2 2 9" xfId="3599"/>
    <cellStyle name="Normal 2 5 2 2 9 2" xfId="3600"/>
    <cellStyle name="Normal 2 5 2 2 9 2 2" xfId="3601"/>
    <cellStyle name="Normal 2 5 2 2 9 3" xfId="3602"/>
    <cellStyle name="Normal 2 5 2 20" xfId="3603"/>
    <cellStyle name="Normal 2 5 2 20 2" xfId="3604"/>
    <cellStyle name="Normal 2 5 2 20 2 2" xfId="3605"/>
    <cellStyle name="Normal 2 5 2 20 3" xfId="3606"/>
    <cellStyle name="Normal 2 5 2 21" xfId="3607"/>
    <cellStyle name="Normal 2 5 2 21 2" xfId="3608"/>
    <cellStyle name="Normal 2 5 2 21 2 2" xfId="3609"/>
    <cellStyle name="Normal 2 5 2 21 3" xfId="3610"/>
    <cellStyle name="Normal 2 5 2 22" xfId="3611"/>
    <cellStyle name="Normal 2 5 2 22 2" xfId="3612"/>
    <cellStyle name="Normal 2 5 2 22 2 2" xfId="3613"/>
    <cellStyle name="Normal 2 5 2 22 3" xfId="3614"/>
    <cellStyle name="Normal 2 5 2 23" xfId="3615"/>
    <cellStyle name="Normal 2 5 2 23 2" xfId="3616"/>
    <cellStyle name="Normal 2 5 2 23 2 2" xfId="3617"/>
    <cellStyle name="Normal 2 5 2 23 3" xfId="3618"/>
    <cellStyle name="Normal 2 5 2 24" xfId="3619"/>
    <cellStyle name="Normal 2 5 2 24 2" xfId="3620"/>
    <cellStyle name="Normal 2 5 2 24 2 2" xfId="3621"/>
    <cellStyle name="Normal 2 5 2 24 3" xfId="3622"/>
    <cellStyle name="Normal 2 5 2 25" xfId="3623"/>
    <cellStyle name="Normal 2 5 2 25 2" xfId="3624"/>
    <cellStyle name="Normal 2 5 2 25 2 2" xfId="3625"/>
    <cellStyle name="Normal 2 5 2 25 3" xfId="3626"/>
    <cellStyle name="Normal 2 5 2 26" xfId="3627"/>
    <cellStyle name="Normal 2 5 2 26 2" xfId="3628"/>
    <cellStyle name="Normal 2 5 2 26 2 2" xfId="3629"/>
    <cellStyle name="Normal 2 5 2 26 3" xfId="3630"/>
    <cellStyle name="Normal 2 5 2 27" xfId="3631"/>
    <cellStyle name="Normal 2 5 2 27 2" xfId="3632"/>
    <cellStyle name="Normal 2 5 2 27 2 2" xfId="3633"/>
    <cellStyle name="Normal 2 5 2 27 3" xfId="3634"/>
    <cellStyle name="Normal 2 5 2 28" xfId="3635"/>
    <cellStyle name="Normal 2 5 2 28 2" xfId="3636"/>
    <cellStyle name="Normal 2 5 2 28 2 2" xfId="3637"/>
    <cellStyle name="Normal 2 5 2 28 3" xfId="3638"/>
    <cellStyle name="Normal 2 5 2 29" xfId="3639"/>
    <cellStyle name="Normal 2 5 2 29 2" xfId="3640"/>
    <cellStyle name="Normal 2 5 2 29 2 2" xfId="3641"/>
    <cellStyle name="Normal 2 5 2 29 3" xfId="3642"/>
    <cellStyle name="Normal 2 5 2 3" xfId="3643"/>
    <cellStyle name="Normal 2 5 2 3 2" xfId="3644"/>
    <cellStyle name="Normal 2 5 2 3 2 2" xfId="3645"/>
    <cellStyle name="Normal 2 5 2 3 3" xfId="3646"/>
    <cellStyle name="Normal 2 5 2 30" xfId="3647"/>
    <cellStyle name="Normal 2 5 2 30 2" xfId="3648"/>
    <cellStyle name="Normal 2 5 2 30 2 2" xfId="3649"/>
    <cellStyle name="Normal 2 5 2 30 3" xfId="3650"/>
    <cellStyle name="Normal 2 5 2 31" xfId="3651"/>
    <cellStyle name="Normal 2 5 2 31 2" xfId="3652"/>
    <cellStyle name="Normal 2 5 2 31 2 2" xfId="3653"/>
    <cellStyle name="Normal 2 5 2 31 3" xfId="3654"/>
    <cellStyle name="Normal 2 5 2 32" xfId="3655"/>
    <cellStyle name="Normal 2 5 2 32 2" xfId="3656"/>
    <cellStyle name="Normal 2 5 2 32 2 2" xfId="3657"/>
    <cellStyle name="Normal 2 5 2 32 3" xfId="3658"/>
    <cellStyle name="Normal 2 5 2 33" xfId="3659"/>
    <cellStyle name="Normal 2 5 2 33 2" xfId="3660"/>
    <cellStyle name="Normal 2 5 2 33 2 2" xfId="3661"/>
    <cellStyle name="Normal 2 5 2 33 3" xfId="3662"/>
    <cellStyle name="Normal 2 5 2 34" xfId="3663"/>
    <cellStyle name="Normal 2 5 2 34 2" xfId="3664"/>
    <cellStyle name="Normal 2 5 2 35" xfId="3665"/>
    <cellStyle name="Normal 2 5 2 4" xfId="3666"/>
    <cellStyle name="Normal 2 5 2 4 2" xfId="3667"/>
    <cellStyle name="Normal 2 5 2 4 2 2" xfId="3668"/>
    <cellStyle name="Normal 2 5 2 4 3" xfId="3669"/>
    <cellStyle name="Normal 2 5 2 5" xfId="3670"/>
    <cellStyle name="Normal 2 5 2 5 2" xfId="3671"/>
    <cellStyle name="Normal 2 5 2 5 2 2" xfId="3672"/>
    <cellStyle name="Normal 2 5 2 5 3" xfId="3673"/>
    <cellStyle name="Normal 2 5 2 6" xfId="3674"/>
    <cellStyle name="Normal 2 5 2 6 2" xfId="3675"/>
    <cellStyle name="Normal 2 5 2 6 2 2" xfId="3676"/>
    <cellStyle name="Normal 2 5 2 6 3" xfId="3677"/>
    <cellStyle name="Normal 2 5 2 7" xfId="3678"/>
    <cellStyle name="Normal 2 5 2 7 2" xfId="3679"/>
    <cellStyle name="Normal 2 5 2 7 2 2" xfId="3680"/>
    <cellStyle name="Normal 2 5 2 7 3" xfId="3681"/>
    <cellStyle name="Normal 2 5 2 8" xfId="3682"/>
    <cellStyle name="Normal 2 5 2 8 2" xfId="3683"/>
    <cellStyle name="Normal 2 5 2 8 2 2" xfId="3684"/>
    <cellStyle name="Normal 2 5 2 8 3" xfId="3685"/>
    <cellStyle name="Normal 2 5 2 9" xfId="3686"/>
    <cellStyle name="Normal 2 5 2 9 2" xfId="3687"/>
    <cellStyle name="Normal 2 5 2 9 2 2" xfId="3688"/>
    <cellStyle name="Normal 2 5 2 9 3" xfId="3689"/>
    <cellStyle name="Normal 2 5 20" xfId="3690"/>
    <cellStyle name="Normal 2 5 20 2" xfId="3691"/>
    <cellStyle name="Normal 2 5 20 2 2" xfId="3692"/>
    <cellStyle name="Normal 2 5 20 3" xfId="3693"/>
    <cellStyle name="Normal 2 5 21" xfId="3694"/>
    <cellStyle name="Normal 2 5 21 2" xfId="3695"/>
    <cellStyle name="Normal 2 5 21 2 2" xfId="3696"/>
    <cellStyle name="Normal 2 5 21 3" xfId="3697"/>
    <cellStyle name="Normal 2 5 22" xfId="3698"/>
    <cellStyle name="Normal 2 5 22 2" xfId="3699"/>
    <cellStyle name="Normal 2 5 22 2 2" xfId="3700"/>
    <cellStyle name="Normal 2 5 22 3" xfId="3701"/>
    <cellStyle name="Normal 2 5 23" xfId="3702"/>
    <cellStyle name="Normal 2 5 23 2" xfId="3703"/>
    <cellStyle name="Normal 2 5 23 2 2" xfId="3704"/>
    <cellStyle name="Normal 2 5 23 3" xfId="3705"/>
    <cellStyle name="Normal 2 5 24" xfId="3706"/>
    <cellStyle name="Normal 2 5 24 2" xfId="3707"/>
    <cellStyle name="Normal 2 5 24 2 2" xfId="3708"/>
    <cellStyle name="Normal 2 5 24 3" xfId="3709"/>
    <cellStyle name="Normal 2 5 25" xfId="3710"/>
    <cellStyle name="Normal 2 5 25 2" xfId="3711"/>
    <cellStyle name="Normal 2 5 25 2 2" xfId="3712"/>
    <cellStyle name="Normal 2 5 25 3" xfId="3713"/>
    <cellStyle name="Normal 2 5 26" xfId="3714"/>
    <cellStyle name="Normal 2 5 26 2" xfId="3715"/>
    <cellStyle name="Normal 2 5 26 2 2" xfId="3716"/>
    <cellStyle name="Normal 2 5 26 3" xfId="3717"/>
    <cellStyle name="Normal 2 5 27" xfId="3718"/>
    <cellStyle name="Normal 2 5 27 2" xfId="3719"/>
    <cellStyle name="Normal 2 5 27 2 2" xfId="3720"/>
    <cellStyle name="Normal 2 5 27 3" xfId="3721"/>
    <cellStyle name="Normal 2 5 28" xfId="3722"/>
    <cellStyle name="Normal 2 5 28 2" xfId="3723"/>
    <cellStyle name="Normal 2 5 28 2 2" xfId="3724"/>
    <cellStyle name="Normal 2 5 28 3" xfId="3725"/>
    <cellStyle name="Normal 2 5 29" xfId="3726"/>
    <cellStyle name="Normal 2 5 29 2" xfId="3727"/>
    <cellStyle name="Normal 2 5 29 2 2" xfId="3728"/>
    <cellStyle name="Normal 2 5 29 3" xfId="3729"/>
    <cellStyle name="Normal 2 5 3" xfId="3730"/>
    <cellStyle name="Normal 2 5 3 2" xfId="3731"/>
    <cellStyle name="Normal 2 5 3 2 2" xfId="3732"/>
    <cellStyle name="Normal 2 5 3 3" xfId="3733"/>
    <cellStyle name="Normal 2 5 30" xfId="3734"/>
    <cellStyle name="Normal 2 5 30 2" xfId="3735"/>
    <cellStyle name="Normal 2 5 30 2 2" xfId="3736"/>
    <cellStyle name="Normal 2 5 30 3" xfId="3737"/>
    <cellStyle name="Normal 2 5 31" xfId="3738"/>
    <cellStyle name="Normal 2 5 31 2" xfId="3739"/>
    <cellStyle name="Normal 2 5 31 2 2" xfId="3740"/>
    <cellStyle name="Normal 2 5 31 3" xfId="3741"/>
    <cellStyle name="Normal 2 5 32" xfId="3742"/>
    <cellStyle name="Normal 2 5 32 2" xfId="3743"/>
    <cellStyle name="Normal 2 5 32 2 2" xfId="3744"/>
    <cellStyle name="Normal 2 5 32 3" xfId="3745"/>
    <cellStyle name="Normal 2 5 33" xfId="3746"/>
    <cellStyle name="Normal 2 5 33 2" xfId="3747"/>
    <cellStyle name="Normal 2 5 33 2 2" xfId="3748"/>
    <cellStyle name="Normal 2 5 33 3" xfId="3749"/>
    <cellStyle name="Normal 2 5 34" xfId="3750"/>
    <cellStyle name="Normal 2 5 34 2" xfId="3751"/>
    <cellStyle name="Normal 2 5 34 2 2" xfId="3752"/>
    <cellStyle name="Normal 2 5 34 3" xfId="3753"/>
    <cellStyle name="Normal 2 5 35" xfId="3754"/>
    <cellStyle name="Normal 2 5 35 2" xfId="3755"/>
    <cellStyle name="Normal 2 5 35 2 2" xfId="3756"/>
    <cellStyle name="Normal 2 5 35 3" xfId="3757"/>
    <cellStyle name="Normal 2 5 36" xfId="3758"/>
    <cellStyle name="Normal 2 5 36 2" xfId="3759"/>
    <cellStyle name="Normal 2 5 36 2 2" xfId="3760"/>
    <cellStyle name="Normal 2 5 36 3" xfId="3761"/>
    <cellStyle name="Normal 2 5 37" xfId="3762"/>
    <cellStyle name="Normal 2 5 37 2" xfId="3763"/>
    <cellStyle name="Normal 2 5 37 2 2" xfId="3764"/>
    <cellStyle name="Normal 2 5 37 3" xfId="3765"/>
    <cellStyle name="Normal 2 5 38" xfId="3766"/>
    <cellStyle name="Normal 2 5 38 2" xfId="3767"/>
    <cellStyle name="Normal 2 5 38 2 2" xfId="3768"/>
    <cellStyle name="Normal 2 5 38 3" xfId="3769"/>
    <cellStyle name="Normal 2 5 39" xfId="3770"/>
    <cellStyle name="Normal 2 5 39 2" xfId="3771"/>
    <cellStyle name="Normal 2 5 39 2 2" xfId="3772"/>
    <cellStyle name="Normal 2 5 39 3" xfId="3773"/>
    <cellStyle name="Normal 2 5 4" xfId="3774"/>
    <cellStyle name="Normal 2 5 4 2" xfId="3775"/>
    <cellStyle name="Normal 2 5 4 2 2" xfId="3776"/>
    <cellStyle name="Normal 2 5 4 3" xfId="3777"/>
    <cellStyle name="Normal 2 5 40" xfId="3778"/>
    <cellStyle name="Normal 2 5 40 2" xfId="3779"/>
    <cellStyle name="Normal 2 5 40 2 2" xfId="3780"/>
    <cellStyle name="Normal 2 5 40 3" xfId="3781"/>
    <cellStyle name="Normal 2 5 41" xfId="3782"/>
    <cellStyle name="Normal 2 5 41 2" xfId="3783"/>
    <cellStyle name="Normal 2 5 41 2 2" xfId="3784"/>
    <cellStyle name="Normal 2 5 41 3" xfId="3785"/>
    <cellStyle name="Normal 2 5 42" xfId="3786"/>
    <cellStyle name="Normal 2 5 42 2" xfId="3787"/>
    <cellStyle name="Normal 2 5 42 2 2" xfId="3788"/>
    <cellStyle name="Normal 2 5 42 3" xfId="3789"/>
    <cellStyle name="Normal 2 5 43" xfId="3790"/>
    <cellStyle name="Normal 2 5 43 2" xfId="3791"/>
    <cellStyle name="Normal 2 5 43 2 2" xfId="3792"/>
    <cellStyle name="Normal 2 5 43 3" xfId="3793"/>
    <cellStyle name="Normal 2 5 44" xfId="3794"/>
    <cellStyle name="Normal 2 5 44 2" xfId="3795"/>
    <cellStyle name="Normal 2 5 44 2 2" xfId="3796"/>
    <cellStyle name="Normal 2 5 44 3" xfId="3797"/>
    <cellStyle name="Normal 2 5 45" xfId="3798"/>
    <cellStyle name="Normal 2 5 45 2" xfId="3799"/>
    <cellStyle name="Normal 2 5 45 2 2" xfId="3800"/>
    <cellStyle name="Normal 2 5 45 3" xfId="3801"/>
    <cellStyle name="Normal 2 5 46" xfId="3802"/>
    <cellStyle name="Normal 2 5 46 2" xfId="3803"/>
    <cellStyle name="Normal 2 5 46 2 2" xfId="3804"/>
    <cellStyle name="Normal 2 5 46 3" xfId="3805"/>
    <cellStyle name="Normal 2 5 47" xfId="3806"/>
    <cellStyle name="Normal 2 5 47 2" xfId="3807"/>
    <cellStyle name="Normal 2 5 47 2 2" xfId="3808"/>
    <cellStyle name="Normal 2 5 47 3" xfId="3809"/>
    <cellStyle name="Normal 2 5 48" xfId="3810"/>
    <cellStyle name="Normal 2 5 48 2" xfId="3811"/>
    <cellStyle name="Normal 2 5 48 2 2" xfId="3812"/>
    <cellStyle name="Normal 2 5 48 3" xfId="3813"/>
    <cellStyle name="Normal 2 5 49" xfId="3814"/>
    <cellStyle name="Normal 2 5 49 2" xfId="3815"/>
    <cellStyle name="Normal 2 5 49 2 2" xfId="3816"/>
    <cellStyle name="Normal 2 5 49 3" xfId="3817"/>
    <cellStyle name="Normal 2 5 5" xfId="3818"/>
    <cellStyle name="Normal 2 5 5 2" xfId="3819"/>
    <cellStyle name="Normal 2 5 5 2 2" xfId="3820"/>
    <cellStyle name="Normal 2 5 5 3" xfId="3821"/>
    <cellStyle name="Normal 2 5 50" xfId="3822"/>
    <cellStyle name="Normal 2 5 50 2" xfId="3823"/>
    <cellStyle name="Normal 2 5 50 2 2" xfId="3824"/>
    <cellStyle name="Normal 2 5 50 3" xfId="3825"/>
    <cellStyle name="Normal 2 5 51" xfId="3826"/>
    <cellStyle name="Normal 2 5 51 2" xfId="3827"/>
    <cellStyle name="Normal 2 5 51 2 2" xfId="3828"/>
    <cellStyle name="Normal 2 5 51 3" xfId="3829"/>
    <cellStyle name="Normal 2 5 52" xfId="3830"/>
    <cellStyle name="Normal 2 5 52 2" xfId="3831"/>
    <cellStyle name="Normal 2 5 52 2 2" xfId="3832"/>
    <cellStyle name="Normal 2 5 52 3" xfId="3833"/>
    <cellStyle name="Normal 2 5 53" xfId="3834"/>
    <cellStyle name="Normal 2 5 53 2" xfId="3835"/>
    <cellStyle name="Normal 2 5 53 2 2" xfId="3836"/>
    <cellStyle name="Normal 2 5 53 3" xfId="3837"/>
    <cellStyle name="Normal 2 5 54" xfId="3838"/>
    <cellStyle name="Normal 2 5 54 2" xfId="3839"/>
    <cellStyle name="Normal 2 5 54 2 2" xfId="3840"/>
    <cellStyle name="Normal 2 5 54 3" xfId="3841"/>
    <cellStyle name="Normal 2 5 55" xfId="3842"/>
    <cellStyle name="Normal 2 5 55 2" xfId="3843"/>
    <cellStyle name="Normal 2 5 55 2 2" xfId="3844"/>
    <cellStyle name="Normal 2 5 55 3" xfId="3845"/>
    <cellStyle name="Normal 2 5 56" xfId="3846"/>
    <cellStyle name="Normal 2 5 56 2" xfId="3847"/>
    <cellStyle name="Normal 2 5 56 2 2" xfId="3848"/>
    <cellStyle name="Normal 2 5 56 3" xfId="3849"/>
    <cellStyle name="Normal 2 5 57" xfId="3850"/>
    <cellStyle name="Normal 2 5 57 2" xfId="3851"/>
    <cellStyle name="Normal 2 5 57 2 2" xfId="3852"/>
    <cellStyle name="Normal 2 5 57 3" xfId="3853"/>
    <cellStyle name="Normal 2 5 58" xfId="3854"/>
    <cellStyle name="Normal 2 5 58 2" xfId="3855"/>
    <cellStyle name="Normal 2 5 58 2 2" xfId="3856"/>
    <cellStyle name="Normal 2 5 58 3" xfId="3857"/>
    <cellStyle name="Normal 2 5 59" xfId="3858"/>
    <cellStyle name="Normal 2 5 59 2" xfId="3859"/>
    <cellStyle name="Normal 2 5 59 2 2" xfId="3860"/>
    <cellStyle name="Normal 2 5 59 3" xfId="3861"/>
    <cellStyle name="Normal 2 5 6" xfId="3862"/>
    <cellStyle name="Normal 2 5 6 2" xfId="3863"/>
    <cellStyle name="Normal 2 5 6 2 2" xfId="3864"/>
    <cellStyle name="Normal 2 5 6 3" xfId="3865"/>
    <cellStyle name="Normal 2 5 60" xfId="3866"/>
    <cellStyle name="Normal 2 5 60 2" xfId="3867"/>
    <cellStyle name="Normal 2 5 60 2 2" xfId="3868"/>
    <cellStyle name="Normal 2 5 60 3" xfId="3869"/>
    <cellStyle name="Normal 2 5 61" xfId="3870"/>
    <cellStyle name="Normal 2 5 61 2" xfId="3871"/>
    <cellStyle name="Normal 2 5 61 2 2" xfId="3872"/>
    <cellStyle name="Normal 2 5 61 3" xfId="3873"/>
    <cellStyle name="Normal 2 5 62" xfId="3874"/>
    <cellStyle name="Normal 2 5 62 2" xfId="3875"/>
    <cellStyle name="Normal 2 5 62 2 2" xfId="3876"/>
    <cellStyle name="Normal 2 5 62 3" xfId="3877"/>
    <cellStyle name="Normal 2 5 63" xfId="3878"/>
    <cellStyle name="Normal 2 5 63 2" xfId="3879"/>
    <cellStyle name="Normal 2 5 63 2 2" xfId="3880"/>
    <cellStyle name="Normal 2 5 63 3" xfId="3881"/>
    <cellStyle name="Normal 2 5 64" xfId="3882"/>
    <cellStyle name="Normal 2 5 64 2" xfId="3883"/>
    <cellStyle name="Normal 2 5 64 2 2" xfId="3884"/>
    <cellStyle name="Normal 2 5 64 3" xfId="3885"/>
    <cellStyle name="Normal 2 5 65" xfId="3886"/>
    <cellStyle name="Normal 2 5 65 2" xfId="3887"/>
    <cellStyle name="Normal 2 5 65 2 2" xfId="3888"/>
    <cellStyle name="Normal 2 5 65 3" xfId="3889"/>
    <cellStyle name="Normal 2 5 66" xfId="3890"/>
    <cellStyle name="Normal 2 5 66 2" xfId="3891"/>
    <cellStyle name="Normal 2 5 66 2 2" xfId="3892"/>
    <cellStyle name="Normal 2 5 66 3" xfId="3893"/>
    <cellStyle name="Normal 2 5 67" xfId="3894"/>
    <cellStyle name="Normal 2 5 67 2" xfId="3895"/>
    <cellStyle name="Normal 2 5 67 2 2" xfId="3896"/>
    <cellStyle name="Normal 2 5 67 3" xfId="3897"/>
    <cellStyle name="Normal 2 5 68" xfId="3898"/>
    <cellStyle name="Normal 2 5 68 2" xfId="3899"/>
    <cellStyle name="Normal 2 5 68 2 2" xfId="3900"/>
    <cellStyle name="Normal 2 5 68 3" xfId="3901"/>
    <cellStyle name="Normal 2 5 69" xfId="3902"/>
    <cellStyle name="Normal 2 5 69 2" xfId="3903"/>
    <cellStyle name="Normal 2 5 69 2 2" xfId="3904"/>
    <cellStyle name="Normal 2 5 69 3" xfId="3905"/>
    <cellStyle name="Normal 2 5 7" xfId="3906"/>
    <cellStyle name="Normal 2 5 7 2" xfId="3907"/>
    <cellStyle name="Normal 2 5 7 2 2" xfId="3908"/>
    <cellStyle name="Normal 2 5 7 3" xfId="3909"/>
    <cellStyle name="Normal 2 5 70" xfId="3910"/>
    <cellStyle name="Normal 2 5 70 2" xfId="3911"/>
    <cellStyle name="Normal 2 5 70 2 2" xfId="3912"/>
    <cellStyle name="Normal 2 5 70 3" xfId="3913"/>
    <cellStyle name="Normal 2 5 71" xfId="3914"/>
    <cellStyle name="Normal 2 5 71 2" xfId="3915"/>
    <cellStyle name="Normal 2 5 71 2 2" xfId="3916"/>
    <cellStyle name="Normal 2 5 71 3" xfId="3917"/>
    <cellStyle name="Normal 2 5 72" xfId="3918"/>
    <cellStyle name="Normal 2 5 72 2" xfId="3919"/>
    <cellStyle name="Normal 2 5 72 2 2" xfId="3920"/>
    <cellStyle name="Normal 2 5 72 3" xfId="3921"/>
    <cellStyle name="Normal 2 5 73" xfId="3922"/>
    <cellStyle name="Normal 2 5 73 2" xfId="3923"/>
    <cellStyle name="Normal 2 5 73 2 2" xfId="3924"/>
    <cellStyle name="Normal 2 5 73 3" xfId="3925"/>
    <cellStyle name="Normal 2 5 74" xfId="3926"/>
    <cellStyle name="Normal 2 5 74 2" xfId="3927"/>
    <cellStyle name="Normal 2 5 74 2 2" xfId="3928"/>
    <cellStyle name="Normal 2 5 74 3" xfId="3929"/>
    <cellStyle name="Normal 2 5 75" xfId="3930"/>
    <cellStyle name="Normal 2 5 75 2" xfId="3931"/>
    <cellStyle name="Normal 2 5 75 2 2" xfId="3932"/>
    <cellStyle name="Normal 2 5 75 3" xfId="3933"/>
    <cellStyle name="Normal 2 5 76" xfId="3934"/>
    <cellStyle name="Normal 2 5 76 2" xfId="3935"/>
    <cellStyle name="Normal 2 5 76 2 2" xfId="3936"/>
    <cellStyle name="Normal 2 5 76 3" xfId="3937"/>
    <cellStyle name="Normal 2 5 77" xfId="3938"/>
    <cellStyle name="Normal 2 5 77 2" xfId="3939"/>
    <cellStyle name="Normal 2 5 77 2 2" xfId="3940"/>
    <cellStyle name="Normal 2 5 77 3" xfId="3941"/>
    <cellStyle name="Normal 2 5 78" xfId="3942"/>
    <cellStyle name="Normal 2 5 78 2" xfId="3943"/>
    <cellStyle name="Normal 2 5 78 2 2" xfId="3944"/>
    <cellStyle name="Normal 2 5 78 3" xfId="3945"/>
    <cellStyle name="Normal 2 5 79" xfId="3946"/>
    <cellStyle name="Normal 2 5 79 2" xfId="3947"/>
    <cellStyle name="Normal 2 5 79 2 2" xfId="3948"/>
    <cellStyle name="Normal 2 5 79 3" xfId="3949"/>
    <cellStyle name="Normal 2 5 8" xfId="3950"/>
    <cellStyle name="Normal 2 5 8 2" xfId="3951"/>
    <cellStyle name="Normal 2 5 8 2 2" xfId="3952"/>
    <cellStyle name="Normal 2 5 8 3" xfId="3953"/>
    <cellStyle name="Normal 2 5 80" xfId="3954"/>
    <cellStyle name="Normal 2 5 80 2" xfId="3955"/>
    <cellStyle name="Normal 2 5 80 2 2" xfId="3956"/>
    <cellStyle name="Normal 2 5 80 3" xfId="3957"/>
    <cellStyle name="Normal 2 5 81" xfId="3958"/>
    <cellStyle name="Normal 2 5 81 2" xfId="3959"/>
    <cellStyle name="Normal 2 5 81 2 2" xfId="3960"/>
    <cellStyle name="Normal 2 5 81 3" xfId="3961"/>
    <cellStyle name="Normal 2 5 82" xfId="3962"/>
    <cellStyle name="Normal 2 5 82 2" xfId="3963"/>
    <cellStyle name="Normal 2 5 82 2 2" xfId="3964"/>
    <cellStyle name="Normal 2 5 82 3" xfId="3965"/>
    <cellStyle name="Normal 2 5 83" xfId="3966"/>
    <cellStyle name="Normal 2 5 83 2" xfId="3967"/>
    <cellStyle name="Normal 2 5 83 2 2" xfId="3968"/>
    <cellStyle name="Normal 2 5 83 3" xfId="3969"/>
    <cellStyle name="Normal 2 5 84" xfId="3970"/>
    <cellStyle name="Normal 2 5 84 2" xfId="3971"/>
    <cellStyle name="Normal 2 5 84 2 2" xfId="3972"/>
    <cellStyle name="Normal 2 5 84 3" xfId="3973"/>
    <cellStyle name="Normal 2 5 85" xfId="3974"/>
    <cellStyle name="Normal 2 5 85 2" xfId="3975"/>
    <cellStyle name="Normal 2 5 85 2 2" xfId="3976"/>
    <cellStyle name="Normal 2 5 85 3" xfId="3977"/>
    <cellStyle name="Normal 2 5 86" xfId="3978"/>
    <cellStyle name="Normal 2 5 86 2" xfId="3979"/>
    <cellStyle name="Normal 2 5 86 2 2" xfId="3980"/>
    <cellStyle name="Normal 2 5 86 3" xfId="3981"/>
    <cellStyle name="Normal 2 5 87" xfId="3982"/>
    <cellStyle name="Normal 2 5 87 2" xfId="3983"/>
    <cellStyle name="Normal 2 5 87 2 2" xfId="3984"/>
    <cellStyle name="Normal 2 5 87 3" xfId="3985"/>
    <cellStyle name="Normal 2 5 88" xfId="3986"/>
    <cellStyle name="Normal 2 5 89" xfId="3987"/>
    <cellStyle name="Normal 2 5 89 2" xfId="3988"/>
    <cellStyle name="Normal 2 5 9" xfId="3989"/>
    <cellStyle name="Normal 2 5 9 2" xfId="3990"/>
    <cellStyle name="Normal 2 5 9 2 2" xfId="3991"/>
    <cellStyle name="Normal 2 5 9 3" xfId="3992"/>
    <cellStyle name="Normal 2 5 90" xfId="3993"/>
    <cellStyle name="Normal 2 5_DEER 032008 Cost Summary Delivery - Rev 4 (2)" xfId="3994"/>
    <cellStyle name="Normal 2 50" xfId="3995"/>
    <cellStyle name="Normal 2 50 2" xfId="3996"/>
    <cellStyle name="Normal 2 50 2 2" xfId="3997"/>
    <cellStyle name="Normal 2 50 3" xfId="3998"/>
    <cellStyle name="Normal 2 51" xfId="3999"/>
    <cellStyle name="Normal 2 51 2" xfId="4000"/>
    <cellStyle name="Normal 2 51 2 2" xfId="4001"/>
    <cellStyle name="Normal 2 51 3" xfId="4002"/>
    <cellStyle name="Normal 2 52" xfId="4003"/>
    <cellStyle name="Normal 2 52 2" xfId="4004"/>
    <cellStyle name="Normal 2 52 2 2" xfId="4005"/>
    <cellStyle name="Normal 2 52 3" xfId="4006"/>
    <cellStyle name="Normal 2 53" xfId="4007"/>
    <cellStyle name="Normal 2 53 2" xfId="4008"/>
    <cellStyle name="Normal 2 53 2 2" xfId="4009"/>
    <cellStyle name="Normal 2 53 3" xfId="4010"/>
    <cellStyle name="Normal 2 54" xfId="4011"/>
    <cellStyle name="Normal 2 54 2" xfId="4012"/>
    <cellStyle name="Normal 2 54 2 2" xfId="4013"/>
    <cellStyle name="Normal 2 54 3" xfId="4014"/>
    <cellStyle name="Normal 2 55" xfId="4015"/>
    <cellStyle name="Normal 2 55 2" xfId="4016"/>
    <cellStyle name="Normal 2 55 2 2" xfId="4017"/>
    <cellStyle name="Normal 2 55 3" xfId="4018"/>
    <cellStyle name="Normal 2 56" xfId="4019"/>
    <cellStyle name="Normal 2 56 2" xfId="4020"/>
    <cellStyle name="Normal 2 56 2 2" xfId="4021"/>
    <cellStyle name="Normal 2 56 3" xfId="4022"/>
    <cellStyle name="Normal 2 57" xfId="4023"/>
    <cellStyle name="Normal 2 57 2" xfId="4024"/>
    <cellStyle name="Normal 2 57 2 2" xfId="4025"/>
    <cellStyle name="Normal 2 57 3" xfId="4026"/>
    <cellStyle name="Normal 2 58" xfId="4027"/>
    <cellStyle name="Normal 2 58 2" xfId="4028"/>
    <cellStyle name="Normal 2 58 2 2" xfId="4029"/>
    <cellStyle name="Normal 2 58 3" xfId="4030"/>
    <cellStyle name="Normal 2 59" xfId="4031"/>
    <cellStyle name="Normal 2 59 2" xfId="4032"/>
    <cellStyle name="Normal 2 59 2 2" xfId="4033"/>
    <cellStyle name="Normal 2 59 3" xfId="4034"/>
    <cellStyle name="Normal 2 6" xfId="163"/>
    <cellStyle name="Normal 2 6 2" xfId="8"/>
    <cellStyle name="Normal 2 6 2 2" xfId="164"/>
    <cellStyle name="Normal 2 6 2 3" xfId="165"/>
    <cellStyle name="Normal 2 6 3" xfId="166"/>
    <cellStyle name="Normal 2 6 3 2" xfId="167"/>
    <cellStyle name="Normal 2 6 4" xfId="168"/>
    <cellStyle name="Normal 2 6 4 2" xfId="169"/>
    <cellStyle name="Normal 2 6 5" xfId="170"/>
    <cellStyle name="Normal 2 6 6" xfId="171"/>
    <cellStyle name="Normal 2 60" xfId="4035"/>
    <cellStyle name="Normal 2 60 2" xfId="4036"/>
    <cellStyle name="Normal 2 60 2 2" xfId="4037"/>
    <cellStyle name="Normal 2 60 3" xfId="4038"/>
    <cellStyle name="Normal 2 61" xfId="4039"/>
    <cellStyle name="Normal 2 61 2" xfId="4040"/>
    <cellStyle name="Normal 2 61 2 2" xfId="4041"/>
    <cellStyle name="Normal 2 61 3" xfId="4042"/>
    <cellStyle name="Normal 2 62" xfId="4043"/>
    <cellStyle name="Normal 2 62 2" xfId="4044"/>
    <cellStyle name="Normal 2 62 2 2" xfId="4045"/>
    <cellStyle name="Normal 2 62 3" xfId="4046"/>
    <cellStyle name="Normal 2 63" xfId="4047"/>
    <cellStyle name="Normal 2 63 2" xfId="4048"/>
    <cellStyle name="Normal 2 63 2 2" xfId="4049"/>
    <cellStyle name="Normal 2 63 3" xfId="4050"/>
    <cellStyle name="Normal 2 64" xfId="4051"/>
    <cellStyle name="Normal 2 64 2" xfId="4052"/>
    <cellStyle name="Normal 2 64 2 2" xfId="4053"/>
    <cellStyle name="Normal 2 64 3" xfId="4054"/>
    <cellStyle name="Normal 2 65" xfId="4055"/>
    <cellStyle name="Normal 2 65 2" xfId="4056"/>
    <cellStyle name="Normal 2 65 2 2" xfId="4057"/>
    <cellStyle name="Normal 2 65 3" xfId="4058"/>
    <cellStyle name="Normal 2 66" xfId="4059"/>
    <cellStyle name="Normal 2 66 2" xfId="4060"/>
    <cellStyle name="Normal 2 66 2 2" xfId="4061"/>
    <cellStyle name="Normal 2 66 3" xfId="4062"/>
    <cellStyle name="Normal 2 67" xfId="4063"/>
    <cellStyle name="Normal 2 67 2" xfId="4064"/>
    <cellStyle name="Normal 2 67 2 2" xfId="4065"/>
    <cellStyle name="Normal 2 67 3" xfId="4066"/>
    <cellStyle name="Normal 2 68" xfId="4067"/>
    <cellStyle name="Normal 2 68 2" xfId="4068"/>
    <cellStyle name="Normal 2 68 2 2" xfId="4069"/>
    <cellStyle name="Normal 2 68 3" xfId="4070"/>
    <cellStyle name="Normal 2 69" xfId="4071"/>
    <cellStyle name="Normal 2 69 2" xfId="4072"/>
    <cellStyle name="Normal 2 69 2 2" xfId="4073"/>
    <cellStyle name="Normal 2 69 3" xfId="4074"/>
    <cellStyle name="Normal 2 7" xfId="172"/>
    <cellStyle name="Normal 2 7 2" xfId="173"/>
    <cellStyle name="Normal 2 7 2 2" xfId="174"/>
    <cellStyle name="Normal 2 7 3" xfId="175"/>
    <cellStyle name="Normal 2 7 4" xfId="4075"/>
    <cellStyle name="Normal 2 7 5" xfId="4076"/>
    <cellStyle name="Normal 2 70" xfId="4077"/>
    <cellStyle name="Normal 2 70 2" xfId="4078"/>
    <cellStyle name="Normal 2 70 2 2" xfId="4079"/>
    <cellStyle name="Normal 2 70 3" xfId="4080"/>
    <cellStyle name="Normal 2 71" xfId="4081"/>
    <cellStyle name="Normal 2 71 2" xfId="4082"/>
    <cellStyle name="Normal 2 71 2 2" xfId="4083"/>
    <cellStyle name="Normal 2 71 3" xfId="4084"/>
    <cellStyle name="Normal 2 72" xfId="4085"/>
    <cellStyle name="Normal 2 72 2" xfId="4086"/>
    <cellStyle name="Normal 2 72 2 2" xfId="4087"/>
    <cellStyle name="Normal 2 72 3" xfId="4088"/>
    <cellStyle name="Normal 2 73" xfId="4089"/>
    <cellStyle name="Normal 2 73 2" xfId="4090"/>
    <cellStyle name="Normal 2 73 2 2" xfId="4091"/>
    <cellStyle name="Normal 2 73 3" xfId="4092"/>
    <cellStyle name="Normal 2 74" xfId="4093"/>
    <cellStyle name="Normal 2 74 2" xfId="4094"/>
    <cellStyle name="Normal 2 74 2 2" xfId="4095"/>
    <cellStyle name="Normal 2 74 3" xfId="4096"/>
    <cellStyle name="Normal 2 75" xfId="4097"/>
    <cellStyle name="Normal 2 75 2" xfId="4098"/>
    <cellStyle name="Normal 2 75 2 2" xfId="4099"/>
    <cellStyle name="Normal 2 75 3" xfId="4100"/>
    <cellStyle name="Normal 2 76" xfId="4101"/>
    <cellStyle name="Normal 2 76 2" xfId="4102"/>
    <cellStyle name="Normal 2 76 2 2" xfId="4103"/>
    <cellStyle name="Normal 2 76 3" xfId="4104"/>
    <cellStyle name="Normal 2 77" xfId="4105"/>
    <cellStyle name="Normal 2 77 2" xfId="4106"/>
    <cellStyle name="Normal 2 77 2 2" xfId="4107"/>
    <cellStyle name="Normal 2 77 3" xfId="4108"/>
    <cellStyle name="Normal 2 78" xfId="4109"/>
    <cellStyle name="Normal 2 78 2" xfId="4110"/>
    <cellStyle name="Normal 2 78 2 2" xfId="4111"/>
    <cellStyle name="Normal 2 78 3" xfId="4112"/>
    <cellStyle name="Normal 2 79" xfId="4113"/>
    <cellStyle name="Normal 2 79 2" xfId="4114"/>
    <cellStyle name="Normal 2 79 2 2" xfId="4115"/>
    <cellStyle name="Normal 2 79 3" xfId="4116"/>
    <cellStyle name="Normal 2 8" xfId="176"/>
    <cellStyle name="Normal 2 8 10" xfId="4117"/>
    <cellStyle name="Normal 2 8 10 2" xfId="4118"/>
    <cellStyle name="Normal 2 8 10 2 2" xfId="4119"/>
    <cellStyle name="Normal 2 8 10 3" xfId="4120"/>
    <cellStyle name="Normal 2 8 11" xfId="4121"/>
    <cellStyle name="Normal 2 8 11 2" xfId="4122"/>
    <cellStyle name="Normal 2 8 11 2 2" xfId="4123"/>
    <cellStyle name="Normal 2 8 11 3" xfId="4124"/>
    <cellStyle name="Normal 2 8 12" xfId="4125"/>
    <cellStyle name="Normal 2 8 12 2" xfId="4126"/>
    <cellStyle name="Normal 2 8 12 2 2" xfId="4127"/>
    <cellStyle name="Normal 2 8 12 3" xfId="4128"/>
    <cellStyle name="Normal 2 8 13" xfId="4129"/>
    <cellStyle name="Normal 2 8 13 2" xfId="4130"/>
    <cellStyle name="Normal 2 8 13 2 2" xfId="4131"/>
    <cellStyle name="Normal 2 8 13 3" xfId="4132"/>
    <cellStyle name="Normal 2 8 14" xfId="4133"/>
    <cellStyle name="Normal 2 8 14 2" xfId="4134"/>
    <cellStyle name="Normal 2 8 14 2 2" xfId="4135"/>
    <cellStyle name="Normal 2 8 14 3" xfId="4136"/>
    <cellStyle name="Normal 2 8 15" xfId="4137"/>
    <cellStyle name="Normal 2 8 15 2" xfId="4138"/>
    <cellStyle name="Normal 2 8 15 2 2" xfId="4139"/>
    <cellStyle name="Normal 2 8 15 3" xfId="4140"/>
    <cellStyle name="Normal 2 8 16" xfId="4141"/>
    <cellStyle name="Normal 2 8 16 2" xfId="4142"/>
    <cellStyle name="Normal 2 8 16 2 2" xfId="4143"/>
    <cellStyle name="Normal 2 8 16 3" xfId="4144"/>
    <cellStyle name="Normal 2 8 17" xfId="4145"/>
    <cellStyle name="Normal 2 8 17 2" xfId="4146"/>
    <cellStyle name="Normal 2 8 17 2 2" xfId="4147"/>
    <cellStyle name="Normal 2 8 17 3" xfId="4148"/>
    <cellStyle name="Normal 2 8 18" xfId="4149"/>
    <cellStyle name="Normal 2 8 18 2" xfId="4150"/>
    <cellStyle name="Normal 2 8 18 2 2" xfId="4151"/>
    <cellStyle name="Normal 2 8 18 3" xfId="4152"/>
    <cellStyle name="Normal 2 8 19" xfId="4153"/>
    <cellStyle name="Normal 2 8 19 2" xfId="4154"/>
    <cellStyle name="Normal 2 8 19 2 2" xfId="4155"/>
    <cellStyle name="Normal 2 8 19 3" xfId="4156"/>
    <cellStyle name="Normal 2 8 2" xfId="4157"/>
    <cellStyle name="Normal 2 8 2 2" xfId="4158"/>
    <cellStyle name="Normal 2 8 2 2 2" xfId="4159"/>
    <cellStyle name="Normal 2 8 2 3" xfId="4160"/>
    <cellStyle name="Normal 2 8 20" xfId="4161"/>
    <cellStyle name="Normal 2 8 20 2" xfId="4162"/>
    <cellStyle name="Normal 2 8 20 2 2" xfId="4163"/>
    <cellStyle name="Normal 2 8 20 3" xfId="4164"/>
    <cellStyle name="Normal 2 8 21" xfId="4165"/>
    <cellStyle name="Normal 2 8 21 2" xfId="4166"/>
    <cellStyle name="Normal 2 8 21 2 2" xfId="4167"/>
    <cellStyle name="Normal 2 8 21 3" xfId="4168"/>
    <cellStyle name="Normal 2 8 22" xfId="4169"/>
    <cellStyle name="Normal 2 8 22 2" xfId="4170"/>
    <cellStyle name="Normal 2 8 22 2 2" xfId="4171"/>
    <cellStyle name="Normal 2 8 22 3" xfId="4172"/>
    <cellStyle name="Normal 2 8 23" xfId="4173"/>
    <cellStyle name="Normal 2 8 23 2" xfId="4174"/>
    <cellStyle name="Normal 2 8 23 2 2" xfId="4175"/>
    <cellStyle name="Normal 2 8 23 3" xfId="4176"/>
    <cellStyle name="Normal 2 8 24" xfId="4177"/>
    <cellStyle name="Normal 2 8 24 2" xfId="4178"/>
    <cellStyle name="Normal 2 8 25" xfId="4179"/>
    <cellStyle name="Normal 2 8 3" xfId="4180"/>
    <cellStyle name="Normal 2 8 3 2" xfId="4181"/>
    <cellStyle name="Normal 2 8 3 2 2" xfId="4182"/>
    <cellStyle name="Normal 2 8 3 3" xfId="4183"/>
    <cellStyle name="Normal 2 8 4" xfId="4184"/>
    <cellStyle name="Normal 2 8 4 2" xfId="4185"/>
    <cellStyle name="Normal 2 8 4 2 2" xfId="4186"/>
    <cellStyle name="Normal 2 8 4 3" xfId="4187"/>
    <cellStyle name="Normal 2 8 5" xfId="4188"/>
    <cellStyle name="Normal 2 8 5 2" xfId="4189"/>
    <cellStyle name="Normal 2 8 5 2 2" xfId="4190"/>
    <cellStyle name="Normal 2 8 5 3" xfId="4191"/>
    <cellStyle name="Normal 2 8 6" xfId="4192"/>
    <cellStyle name="Normal 2 8 6 2" xfId="4193"/>
    <cellStyle name="Normal 2 8 6 2 2" xfId="4194"/>
    <cellStyle name="Normal 2 8 6 3" xfId="4195"/>
    <cellStyle name="Normal 2 8 7" xfId="4196"/>
    <cellStyle name="Normal 2 8 7 2" xfId="4197"/>
    <cellStyle name="Normal 2 8 7 2 2" xfId="4198"/>
    <cellStyle name="Normal 2 8 7 3" xfId="4199"/>
    <cellStyle name="Normal 2 8 8" xfId="4200"/>
    <cellStyle name="Normal 2 8 8 2" xfId="4201"/>
    <cellStyle name="Normal 2 8 8 2 2" xfId="4202"/>
    <cellStyle name="Normal 2 8 8 3" xfId="4203"/>
    <cellStyle name="Normal 2 8 9" xfId="4204"/>
    <cellStyle name="Normal 2 8 9 2" xfId="4205"/>
    <cellStyle name="Normal 2 8 9 2 2" xfId="4206"/>
    <cellStyle name="Normal 2 8 9 3" xfId="4207"/>
    <cellStyle name="Normal 2 80" xfId="4208"/>
    <cellStyle name="Normal 2 80 2" xfId="4209"/>
    <cellStyle name="Normal 2 80 2 2" xfId="4210"/>
    <cellStyle name="Normal 2 80 3" xfId="4211"/>
    <cellStyle name="Normal 2 81" xfId="4212"/>
    <cellStyle name="Normal 2 81 2" xfId="4213"/>
    <cellStyle name="Normal 2 81 2 2" xfId="4214"/>
    <cellStyle name="Normal 2 81 3" xfId="4215"/>
    <cellStyle name="Normal 2 82" xfId="4216"/>
    <cellStyle name="Normal 2 82 2" xfId="4217"/>
    <cellStyle name="Normal 2 82 2 2" xfId="4218"/>
    <cellStyle name="Normal 2 82 3" xfId="4219"/>
    <cellStyle name="Normal 2 83" xfId="4220"/>
    <cellStyle name="Normal 2 83 2" xfId="4221"/>
    <cellStyle name="Normal 2 83 2 2" xfId="4222"/>
    <cellStyle name="Normal 2 83 3" xfId="4223"/>
    <cellStyle name="Normal 2 84" xfId="4224"/>
    <cellStyle name="Normal 2 84 2" xfId="4225"/>
    <cellStyle name="Normal 2 84 2 2" xfId="4226"/>
    <cellStyle name="Normal 2 84 3" xfId="4227"/>
    <cellStyle name="Normal 2 85" xfId="4228"/>
    <cellStyle name="Normal 2 85 2" xfId="4229"/>
    <cellStyle name="Normal 2 85 2 2" xfId="4230"/>
    <cellStyle name="Normal 2 85 3" xfId="4231"/>
    <cellStyle name="Normal 2 86" xfId="4232"/>
    <cellStyle name="Normal 2 86 2" xfId="4233"/>
    <cellStyle name="Normal 2 86 2 2" xfId="4234"/>
    <cellStyle name="Normal 2 86 3" xfId="4235"/>
    <cellStyle name="Normal 2 87" xfId="4236"/>
    <cellStyle name="Normal 2 87 2" xfId="4237"/>
    <cellStyle name="Normal 2 87 2 2" xfId="4238"/>
    <cellStyle name="Normal 2 87 3" xfId="4239"/>
    <cellStyle name="Normal 2 88" xfId="4240"/>
    <cellStyle name="Normal 2 88 2" xfId="4241"/>
    <cellStyle name="Normal 2 88 2 2" xfId="4242"/>
    <cellStyle name="Normal 2 88 3" xfId="4243"/>
    <cellStyle name="Normal 2 89" xfId="4244"/>
    <cellStyle name="Normal 2 89 2" xfId="4245"/>
    <cellStyle name="Normal 2 89 2 2" xfId="4246"/>
    <cellStyle name="Normal 2 89 3" xfId="4247"/>
    <cellStyle name="Normal 2 9" xfId="177"/>
    <cellStyle name="Normal 2 9 10" xfId="4248"/>
    <cellStyle name="Normal 2 9 10 2" xfId="4249"/>
    <cellStyle name="Normal 2 9 10 2 2" xfId="4250"/>
    <cellStyle name="Normal 2 9 10 3" xfId="4251"/>
    <cellStyle name="Normal 2 9 11" xfId="4252"/>
    <cellStyle name="Normal 2 9 11 2" xfId="4253"/>
    <cellStyle name="Normal 2 9 11 2 2" xfId="4254"/>
    <cellStyle name="Normal 2 9 11 3" xfId="4255"/>
    <cellStyle name="Normal 2 9 12" xfId="4256"/>
    <cellStyle name="Normal 2 9 12 2" xfId="4257"/>
    <cellStyle name="Normal 2 9 12 2 2" xfId="4258"/>
    <cellStyle name="Normal 2 9 12 3" xfId="4259"/>
    <cellStyle name="Normal 2 9 13" xfId="4260"/>
    <cellStyle name="Normal 2 9 13 2" xfId="4261"/>
    <cellStyle name="Normal 2 9 13 2 2" xfId="4262"/>
    <cellStyle name="Normal 2 9 13 3" xfId="4263"/>
    <cellStyle name="Normal 2 9 14" xfId="4264"/>
    <cellStyle name="Normal 2 9 14 2" xfId="4265"/>
    <cellStyle name="Normal 2 9 14 2 2" xfId="4266"/>
    <cellStyle name="Normal 2 9 14 3" xfId="4267"/>
    <cellStyle name="Normal 2 9 15" xfId="4268"/>
    <cellStyle name="Normal 2 9 15 2" xfId="4269"/>
    <cellStyle name="Normal 2 9 15 2 2" xfId="4270"/>
    <cellStyle name="Normal 2 9 15 3" xfId="4271"/>
    <cellStyle name="Normal 2 9 16" xfId="4272"/>
    <cellStyle name="Normal 2 9 16 2" xfId="4273"/>
    <cellStyle name="Normal 2 9 16 2 2" xfId="4274"/>
    <cellStyle name="Normal 2 9 16 3" xfId="4275"/>
    <cellStyle name="Normal 2 9 17" xfId="4276"/>
    <cellStyle name="Normal 2 9 17 2" xfId="4277"/>
    <cellStyle name="Normal 2 9 17 2 2" xfId="4278"/>
    <cellStyle name="Normal 2 9 17 3" xfId="4279"/>
    <cellStyle name="Normal 2 9 18" xfId="4280"/>
    <cellStyle name="Normal 2 9 18 2" xfId="4281"/>
    <cellStyle name="Normal 2 9 18 2 2" xfId="4282"/>
    <cellStyle name="Normal 2 9 18 3" xfId="4283"/>
    <cellStyle name="Normal 2 9 19" xfId="4284"/>
    <cellStyle name="Normal 2 9 19 2" xfId="4285"/>
    <cellStyle name="Normal 2 9 19 2 2" xfId="4286"/>
    <cellStyle name="Normal 2 9 19 3" xfId="4287"/>
    <cellStyle name="Normal 2 9 2" xfId="4288"/>
    <cellStyle name="Normal 2 9 2 2" xfId="4289"/>
    <cellStyle name="Normal 2 9 2 2 2" xfId="4290"/>
    <cellStyle name="Normal 2 9 2 3" xfId="4291"/>
    <cellStyle name="Normal 2 9 20" xfId="4292"/>
    <cellStyle name="Normal 2 9 20 2" xfId="4293"/>
    <cellStyle name="Normal 2 9 20 2 2" xfId="4294"/>
    <cellStyle name="Normal 2 9 20 3" xfId="4295"/>
    <cellStyle name="Normal 2 9 21" xfId="4296"/>
    <cellStyle name="Normal 2 9 21 2" xfId="4297"/>
    <cellStyle name="Normal 2 9 21 2 2" xfId="4298"/>
    <cellStyle name="Normal 2 9 21 3" xfId="4299"/>
    <cellStyle name="Normal 2 9 22" xfId="4300"/>
    <cellStyle name="Normal 2 9 22 2" xfId="4301"/>
    <cellStyle name="Normal 2 9 22 2 2" xfId="4302"/>
    <cellStyle name="Normal 2 9 22 3" xfId="4303"/>
    <cellStyle name="Normal 2 9 23" xfId="4304"/>
    <cellStyle name="Normal 2 9 23 2" xfId="4305"/>
    <cellStyle name="Normal 2 9 23 2 2" xfId="4306"/>
    <cellStyle name="Normal 2 9 23 3" xfId="4307"/>
    <cellStyle name="Normal 2 9 24" xfId="4308"/>
    <cellStyle name="Normal 2 9 24 2" xfId="4309"/>
    <cellStyle name="Normal 2 9 25" xfId="4310"/>
    <cellStyle name="Normal 2 9 3" xfId="4311"/>
    <cellStyle name="Normal 2 9 3 2" xfId="4312"/>
    <cellStyle name="Normal 2 9 3 2 2" xfId="4313"/>
    <cellStyle name="Normal 2 9 3 3" xfId="4314"/>
    <cellStyle name="Normal 2 9 4" xfId="4315"/>
    <cellStyle name="Normal 2 9 4 2" xfId="4316"/>
    <cellStyle name="Normal 2 9 4 2 2" xfId="4317"/>
    <cellStyle name="Normal 2 9 4 3" xfId="4318"/>
    <cellStyle name="Normal 2 9 5" xfId="4319"/>
    <cellStyle name="Normal 2 9 5 2" xfId="4320"/>
    <cellStyle name="Normal 2 9 5 2 2" xfId="4321"/>
    <cellStyle name="Normal 2 9 5 3" xfId="4322"/>
    <cellStyle name="Normal 2 9 6" xfId="4323"/>
    <cellStyle name="Normal 2 9 6 2" xfId="4324"/>
    <cellStyle name="Normal 2 9 6 2 2" xfId="4325"/>
    <cellStyle name="Normal 2 9 6 3" xfId="4326"/>
    <cellStyle name="Normal 2 9 7" xfId="4327"/>
    <cellStyle name="Normal 2 9 7 2" xfId="4328"/>
    <cellStyle name="Normal 2 9 7 2 2" xfId="4329"/>
    <cellStyle name="Normal 2 9 7 3" xfId="4330"/>
    <cellStyle name="Normal 2 9 8" xfId="4331"/>
    <cellStyle name="Normal 2 9 8 2" xfId="4332"/>
    <cellStyle name="Normal 2 9 8 2 2" xfId="4333"/>
    <cellStyle name="Normal 2 9 8 3" xfId="4334"/>
    <cellStyle name="Normal 2 9 9" xfId="4335"/>
    <cellStyle name="Normal 2 9 9 2" xfId="4336"/>
    <cellStyle name="Normal 2 9 9 2 2" xfId="4337"/>
    <cellStyle name="Normal 2 9 9 3" xfId="4338"/>
    <cellStyle name="Normal 2 90" xfId="4339"/>
    <cellStyle name="Normal 2 90 2" xfId="4340"/>
    <cellStyle name="Normal 2 90 2 2" xfId="4341"/>
    <cellStyle name="Normal 2 90 3" xfId="4342"/>
    <cellStyle name="Normal 2 91" xfId="4343"/>
    <cellStyle name="Normal 2 91 2" xfId="4344"/>
    <cellStyle name="Normal 2 91 2 2" xfId="4345"/>
    <cellStyle name="Normal 2 91 3" xfId="4346"/>
    <cellStyle name="Normal 2 92" xfId="4347"/>
    <cellStyle name="Normal 2 92 2" xfId="4348"/>
    <cellStyle name="Normal 2 92 2 2" xfId="4349"/>
    <cellStyle name="Normal 2 92 3" xfId="4350"/>
    <cellStyle name="Normal 2 93" xfId="4351"/>
    <cellStyle name="Normal 2 93 2" xfId="4352"/>
    <cellStyle name="Normal 2 93 2 2" xfId="4353"/>
    <cellStyle name="Normal 2 93 3" xfId="4354"/>
    <cellStyle name="Normal 2 94" xfId="4355"/>
    <cellStyle name="Normal 2 94 2" xfId="4356"/>
    <cellStyle name="Normal 2 94 3" xfId="4357"/>
    <cellStyle name="Normal 2 95" xfId="4358"/>
    <cellStyle name="Normal 2 95 2" xfId="4359"/>
    <cellStyle name="Normal 2 95 3" xfId="4360"/>
    <cellStyle name="Normal 2 96" xfId="4361"/>
    <cellStyle name="Normal 2 96 2" xfId="4362"/>
    <cellStyle name="Normal 2 96 3" xfId="4363"/>
    <cellStyle name="Normal 2 97" xfId="4364"/>
    <cellStyle name="Normal 2 97 2" xfId="4365"/>
    <cellStyle name="Normal 2 97 3" xfId="4366"/>
    <cellStyle name="Normal 2 98" xfId="4367"/>
    <cellStyle name="Normal 2 98 2" xfId="4368"/>
    <cellStyle name="Normal 2 98 3" xfId="4369"/>
    <cellStyle name="Normal 2 99" xfId="4370"/>
    <cellStyle name="Normal 2 99 2" xfId="4371"/>
    <cellStyle name="Normal 2 99 3" xfId="4372"/>
    <cellStyle name="Normal 2_DEER 032008 Cost Summary Delivery - Rev 4 (2)" xfId="4373"/>
    <cellStyle name="Normal 20" xfId="311"/>
    <cellStyle name="Normal 21" xfId="312"/>
    <cellStyle name="Normal 22" xfId="313"/>
    <cellStyle name="Normal 23" xfId="314"/>
    <cellStyle name="Normal 24" xfId="315"/>
    <cellStyle name="Normal 24 2" xfId="4374"/>
    <cellStyle name="Normal 25" xfId="316"/>
    <cellStyle name="Normal 26" xfId="317"/>
    <cellStyle name="Normal 27" xfId="318"/>
    <cellStyle name="Normal 28" xfId="319"/>
    <cellStyle name="Normal 29" xfId="320"/>
    <cellStyle name="Normal 3" xfId="178"/>
    <cellStyle name="Normal 3 10" xfId="4375"/>
    <cellStyle name="Normal 3 10 10" xfId="4376"/>
    <cellStyle name="Normal 3 10 10 2" xfId="4377"/>
    <cellStyle name="Normal 3 10 10 2 2" xfId="4378"/>
    <cellStyle name="Normal 3 10 10 3" xfId="4379"/>
    <cellStyle name="Normal 3 10 11" xfId="4380"/>
    <cellStyle name="Normal 3 10 11 2" xfId="4381"/>
    <cellStyle name="Normal 3 10 11 2 2" xfId="4382"/>
    <cellStyle name="Normal 3 10 11 3" xfId="4383"/>
    <cellStyle name="Normal 3 10 12" xfId="4384"/>
    <cellStyle name="Normal 3 10 12 2" xfId="4385"/>
    <cellStyle name="Normal 3 10 12 2 2" xfId="4386"/>
    <cellStyle name="Normal 3 10 12 3" xfId="4387"/>
    <cellStyle name="Normal 3 10 13" xfId="4388"/>
    <cellStyle name="Normal 3 10 13 2" xfId="4389"/>
    <cellStyle name="Normal 3 10 13 2 2" xfId="4390"/>
    <cellStyle name="Normal 3 10 13 3" xfId="4391"/>
    <cellStyle name="Normal 3 10 14" xfId="4392"/>
    <cellStyle name="Normal 3 10 14 2" xfId="4393"/>
    <cellStyle name="Normal 3 10 14 2 2" xfId="4394"/>
    <cellStyle name="Normal 3 10 14 3" xfId="4395"/>
    <cellStyle name="Normal 3 10 15" xfId="4396"/>
    <cellStyle name="Normal 3 10 15 2" xfId="4397"/>
    <cellStyle name="Normal 3 10 15 2 2" xfId="4398"/>
    <cellStyle name="Normal 3 10 15 3" xfId="4399"/>
    <cellStyle name="Normal 3 10 16" xfId="4400"/>
    <cellStyle name="Normal 3 10 16 2" xfId="4401"/>
    <cellStyle name="Normal 3 10 16 2 2" xfId="4402"/>
    <cellStyle name="Normal 3 10 16 3" xfId="4403"/>
    <cellStyle name="Normal 3 10 17" xfId="4404"/>
    <cellStyle name="Normal 3 10 17 2" xfId="4405"/>
    <cellStyle name="Normal 3 10 17 2 2" xfId="4406"/>
    <cellStyle name="Normal 3 10 17 3" xfId="4407"/>
    <cellStyle name="Normal 3 10 18" xfId="4408"/>
    <cellStyle name="Normal 3 10 18 2" xfId="4409"/>
    <cellStyle name="Normal 3 10 18 2 2" xfId="4410"/>
    <cellStyle name="Normal 3 10 18 3" xfId="4411"/>
    <cellStyle name="Normal 3 10 19" xfId="4412"/>
    <cellStyle name="Normal 3 10 19 2" xfId="4413"/>
    <cellStyle name="Normal 3 10 19 2 2" xfId="4414"/>
    <cellStyle name="Normal 3 10 19 3" xfId="4415"/>
    <cellStyle name="Normal 3 10 2" xfId="4416"/>
    <cellStyle name="Normal 3 10 2 2" xfId="4417"/>
    <cellStyle name="Normal 3 10 2 2 2" xfId="4418"/>
    <cellStyle name="Normal 3 10 2 3" xfId="4419"/>
    <cellStyle name="Normal 3 10 20" xfId="4420"/>
    <cellStyle name="Normal 3 10 20 2" xfId="4421"/>
    <cellStyle name="Normal 3 10 20 2 2" xfId="4422"/>
    <cellStyle name="Normal 3 10 20 3" xfId="4423"/>
    <cellStyle name="Normal 3 10 21" xfId="4424"/>
    <cellStyle name="Normal 3 10 21 2" xfId="4425"/>
    <cellStyle name="Normal 3 10 21 2 2" xfId="4426"/>
    <cellStyle name="Normal 3 10 21 3" xfId="4427"/>
    <cellStyle name="Normal 3 10 22" xfId="4428"/>
    <cellStyle name="Normal 3 10 22 2" xfId="4429"/>
    <cellStyle name="Normal 3 10 22 2 2" xfId="4430"/>
    <cellStyle name="Normal 3 10 22 3" xfId="4431"/>
    <cellStyle name="Normal 3 10 23" xfId="4432"/>
    <cellStyle name="Normal 3 10 23 2" xfId="4433"/>
    <cellStyle name="Normal 3 10 23 2 2" xfId="4434"/>
    <cellStyle name="Normal 3 10 23 3" xfId="4435"/>
    <cellStyle name="Normal 3 10 24" xfId="4436"/>
    <cellStyle name="Normal 3 10 24 2" xfId="4437"/>
    <cellStyle name="Normal 3 10 25" xfId="4438"/>
    <cellStyle name="Normal 3 10 3" xfId="4439"/>
    <cellStyle name="Normal 3 10 3 2" xfId="4440"/>
    <cellStyle name="Normal 3 10 3 2 2" xfId="4441"/>
    <cellStyle name="Normal 3 10 3 3" xfId="4442"/>
    <cellStyle name="Normal 3 10 4" xfId="4443"/>
    <cellStyle name="Normal 3 10 4 2" xfId="4444"/>
    <cellStyle name="Normal 3 10 4 2 2" xfId="4445"/>
    <cellStyle name="Normal 3 10 4 3" xfId="4446"/>
    <cellStyle name="Normal 3 10 5" xfId="4447"/>
    <cellStyle name="Normal 3 10 5 2" xfId="4448"/>
    <cellStyle name="Normal 3 10 5 2 2" xfId="4449"/>
    <cellStyle name="Normal 3 10 5 3" xfId="4450"/>
    <cellStyle name="Normal 3 10 6" xfId="4451"/>
    <cellStyle name="Normal 3 10 6 2" xfId="4452"/>
    <cellStyle name="Normal 3 10 6 2 2" xfId="4453"/>
    <cellStyle name="Normal 3 10 6 3" xfId="4454"/>
    <cellStyle name="Normal 3 10 7" xfId="4455"/>
    <cellStyle name="Normal 3 10 7 2" xfId="4456"/>
    <cellStyle name="Normal 3 10 7 2 2" xfId="4457"/>
    <cellStyle name="Normal 3 10 7 3" xfId="4458"/>
    <cellStyle name="Normal 3 10 8" xfId="4459"/>
    <cellStyle name="Normal 3 10 8 2" xfId="4460"/>
    <cellStyle name="Normal 3 10 8 2 2" xfId="4461"/>
    <cellStyle name="Normal 3 10 8 3" xfId="4462"/>
    <cellStyle name="Normal 3 10 9" xfId="4463"/>
    <cellStyle name="Normal 3 10 9 2" xfId="4464"/>
    <cellStyle name="Normal 3 10 9 2 2" xfId="4465"/>
    <cellStyle name="Normal 3 10 9 3" xfId="4466"/>
    <cellStyle name="Normal 3 11" xfId="4467"/>
    <cellStyle name="Normal 3 11 10" xfId="4468"/>
    <cellStyle name="Normal 3 11 10 2" xfId="4469"/>
    <cellStyle name="Normal 3 11 10 2 2" xfId="4470"/>
    <cellStyle name="Normal 3 11 10 3" xfId="4471"/>
    <cellStyle name="Normal 3 11 11" xfId="4472"/>
    <cellStyle name="Normal 3 11 11 2" xfId="4473"/>
    <cellStyle name="Normal 3 11 11 2 2" xfId="4474"/>
    <cellStyle name="Normal 3 11 11 3" xfId="4475"/>
    <cellStyle name="Normal 3 11 12" xfId="4476"/>
    <cellStyle name="Normal 3 11 12 2" xfId="4477"/>
    <cellStyle name="Normal 3 11 12 2 2" xfId="4478"/>
    <cellStyle name="Normal 3 11 12 3" xfId="4479"/>
    <cellStyle name="Normal 3 11 13" xfId="4480"/>
    <cellStyle name="Normal 3 11 13 2" xfId="4481"/>
    <cellStyle name="Normal 3 11 13 2 2" xfId="4482"/>
    <cellStyle name="Normal 3 11 13 3" xfId="4483"/>
    <cellStyle name="Normal 3 11 14" xfId="4484"/>
    <cellStyle name="Normal 3 11 14 2" xfId="4485"/>
    <cellStyle name="Normal 3 11 14 2 2" xfId="4486"/>
    <cellStyle name="Normal 3 11 14 3" xfId="4487"/>
    <cellStyle name="Normal 3 11 15" xfId="4488"/>
    <cellStyle name="Normal 3 11 15 2" xfId="4489"/>
    <cellStyle name="Normal 3 11 15 2 2" xfId="4490"/>
    <cellStyle name="Normal 3 11 15 3" xfId="4491"/>
    <cellStyle name="Normal 3 11 16" xfId="4492"/>
    <cellStyle name="Normal 3 11 16 2" xfId="4493"/>
    <cellStyle name="Normal 3 11 16 2 2" xfId="4494"/>
    <cellStyle name="Normal 3 11 16 3" xfId="4495"/>
    <cellStyle name="Normal 3 11 17" xfId="4496"/>
    <cellStyle name="Normal 3 11 17 2" xfId="4497"/>
    <cellStyle name="Normal 3 11 17 2 2" xfId="4498"/>
    <cellStyle name="Normal 3 11 17 3" xfId="4499"/>
    <cellStyle name="Normal 3 11 18" xfId="4500"/>
    <cellStyle name="Normal 3 11 18 2" xfId="4501"/>
    <cellStyle name="Normal 3 11 18 2 2" xfId="4502"/>
    <cellStyle name="Normal 3 11 18 3" xfId="4503"/>
    <cellStyle name="Normal 3 11 19" xfId="4504"/>
    <cellStyle name="Normal 3 11 19 2" xfId="4505"/>
    <cellStyle name="Normal 3 11 19 2 2" xfId="4506"/>
    <cellStyle name="Normal 3 11 19 3" xfId="4507"/>
    <cellStyle name="Normal 3 11 2" xfId="4508"/>
    <cellStyle name="Normal 3 11 2 2" xfId="4509"/>
    <cellStyle name="Normal 3 11 2 2 2" xfId="4510"/>
    <cellStyle name="Normal 3 11 2 3" xfId="4511"/>
    <cellStyle name="Normal 3 11 20" xfId="4512"/>
    <cellStyle name="Normal 3 11 20 2" xfId="4513"/>
    <cellStyle name="Normal 3 11 20 2 2" xfId="4514"/>
    <cellStyle name="Normal 3 11 20 3" xfId="4515"/>
    <cellStyle name="Normal 3 11 21" xfId="4516"/>
    <cellStyle name="Normal 3 11 21 2" xfId="4517"/>
    <cellStyle name="Normal 3 11 21 2 2" xfId="4518"/>
    <cellStyle name="Normal 3 11 21 3" xfId="4519"/>
    <cellStyle name="Normal 3 11 22" xfId="4520"/>
    <cellStyle name="Normal 3 11 22 2" xfId="4521"/>
    <cellStyle name="Normal 3 11 22 2 2" xfId="4522"/>
    <cellStyle name="Normal 3 11 22 3" xfId="4523"/>
    <cellStyle name="Normal 3 11 23" xfId="4524"/>
    <cellStyle name="Normal 3 11 23 2" xfId="4525"/>
    <cellStyle name="Normal 3 11 23 2 2" xfId="4526"/>
    <cellStyle name="Normal 3 11 23 3" xfId="4527"/>
    <cellStyle name="Normal 3 11 24" xfId="4528"/>
    <cellStyle name="Normal 3 11 24 2" xfId="4529"/>
    <cellStyle name="Normal 3 11 25" xfId="4530"/>
    <cellStyle name="Normal 3 11 3" xfId="4531"/>
    <cellStyle name="Normal 3 11 3 2" xfId="4532"/>
    <cellStyle name="Normal 3 11 3 2 2" xfId="4533"/>
    <cellStyle name="Normal 3 11 3 3" xfId="4534"/>
    <cellStyle name="Normal 3 11 4" xfId="4535"/>
    <cellStyle name="Normal 3 11 4 2" xfId="4536"/>
    <cellStyle name="Normal 3 11 4 2 2" xfId="4537"/>
    <cellStyle name="Normal 3 11 4 3" xfId="4538"/>
    <cellStyle name="Normal 3 11 5" xfId="4539"/>
    <cellStyle name="Normal 3 11 5 2" xfId="4540"/>
    <cellStyle name="Normal 3 11 5 2 2" xfId="4541"/>
    <cellStyle name="Normal 3 11 5 3" xfId="4542"/>
    <cellStyle name="Normal 3 11 6" xfId="4543"/>
    <cellStyle name="Normal 3 11 6 2" xfId="4544"/>
    <cellStyle name="Normal 3 11 6 2 2" xfId="4545"/>
    <cellStyle name="Normal 3 11 6 3" xfId="4546"/>
    <cellStyle name="Normal 3 11 7" xfId="4547"/>
    <cellStyle name="Normal 3 11 7 2" xfId="4548"/>
    <cellStyle name="Normal 3 11 7 2 2" xfId="4549"/>
    <cellStyle name="Normal 3 11 7 3" xfId="4550"/>
    <cellStyle name="Normal 3 11 8" xfId="4551"/>
    <cellStyle name="Normal 3 11 8 2" xfId="4552"/>
    <cellStyle name="Normal 3 11 8 2 2" xfId="4553"/>
    <cellStyle name="Normal 3 11 8 3" xfId="4554"/>
    <cellStyle name="Normal 3 11 9" xfId="4555"/>
    <cellStyle name="Normal 3 11 9 2" xfId="4556"/>
    <cellStyle name="Normal 3 11 9 2 2" xfId="4557"/>
    <cellStyle name="Normal 3 11 9 3" xfId="4558"/>
    <cellStyle name="Normal 3 12" xfId="4559"/>
    <cellStyle name="Normal 3 12 10" xfId="4560"/>
    <cellStyle name="Normal 3 12 10 2" xfId="4561"/>
    <cellStyle name="Normal 3 12 10 2 2" xfId="4562"/>
    <cellStyle name="Normal 3 12 10 3" xfId="4563"/>
    <cellStyle name="Normal 3 12 11" xfId="4564"/>
    <cellStyle name="Normal 3 12 11 2" xfId="4565"/>
    <cellStyle name="Normal 3 12 11 2 2" xfId="4566"/>
    <cellStyle name="Normal 3 12 11 3" xfId="4567"/>
    <cellStyle name="Normal 3 12 12" xfId="4568"/>
    <cellStyle name="Normal 3 12 12 2" xfId="4569"/>
    <cellStyle name="Normal 3 12 12 2 2" xfId="4570"/>
    <cellStyle name="Normal 3 12 12 3" xfId="4571"/>
    <cellStyle name="Normal 3 12 13" xfId="4572"/>
    <cellStyle name="Normal 3 12 13 2" xfId="4573"/>
    <cellStyle name="Normal 3 12 13 2 2" xfId="4574"/>
    <cellStyle name="Normal 3 12 13 3" xfId="4575"/>
    <cellStyle name="Normal 3 12 14" xfId="4576"/>
    <cellStyle name="Normal 3 12 14 2" xfId="4577"/>
    <cellStyle name="Normal 3 12 14 2 2" xfId="4578"/>
    <cellStyle name="Normal 3 12 14 3" xfId="4579"/>
    <cellStyle name="Normal 3 12 15" xfId="4580"/>
    <cellStyle name="Normal 3 12 15 2" xfId="4581"/>
    <cellStyle name="Normal 3 12 15 2 2" xfId="4582"/>
    <cellStyle name="Normal 3 12 15 3" xfId="4583"/>
    <cellStyle name="Normal 3 12 16" xfId="4584"/>
    <cellStyle name="Normal 3 12 16 2" xfId="4585"/>
    <cellStyle name="Normal 3 12 16 2 2" xfId="4586"/>
    <cellStyle name="Normal 3 12 16 3" xfId="4587"/>
    <cellStyle name="Normal 3 12 17" xfId="4588"/>
    <cellStyle name="Normal 3 12 17 2" xfId="4589"/>
    <cellStyle name="Normal 3 12 17 2 2" xfId="4590"/>
    <cellStyle name="Normal 3 12 17 3" xfId="4591"/>
    <cellStyle name="Normal 3 12 18" xfId="4592"/>
    <cellStyle name="Normal 3 12 18 2" xfId="4593"/>
    <cellStyle name="Normal 3 12 18 2 2" xfId="4594"/>
    <cellStyle name="Normal 3 12 18 3" xfId="4595"/>
    <cellStyle name="Normal 3 12 19" xfId="4596"/>
    <cellStyle name="Normal 3 12 19 2" xfId="4597"/>
    <cellStyle name="Normal 3 12 19 2 2" xfId="4598"/>
    <cellStyle name="Normal 3 12 19 3" xfId="4599"/>
    <cellStyle name="Normal 3 12 2" xfId="4600"/>
    <cellStyle name="Normal 3 12 2 2" xfId="4601"/>
    <cellStyle name="Normal 3 12 2 2 2" xfId="4602"/>
    <cellStyle name="Normal 3 12 2 3" xfId="4603"/>
    <cellStyle name="Normal 3 12 20" xfId="4604"/>
    <cellStyle name="Normal 3 12 20 2" xfId="4605"/>
    <cellStyle name="Normal 3 12 20 2 2" xfId="4606"/>
    <cellStyle name="Normal 3 12 20 3" xfId="4607"/>
    <cellStyle name="Normal 3 12 21" xfId="4608"/>
    <cellStyle name="Normal 3 12 21 2" xfId="4609"/>
    <cellStyle name="Normal 3 12 21 2 2" xfId="4610"/>
    <cellStyle name="Normal 3 12 21 3" xfId="4611"/>
    <cellStyle name="Normal 3 12 22" xfId="4612"/>
    <cellStyle name="Normal 3 12 22 2" xfId="4613"/>
    <cellStyle name="Normal 3 12 22 2 2" xfId="4614"/>
    <cellStyle name="Normal 3 12 22 3" xfId="4615"/>
    <cellStyle name="Normal 3 12 23" xfId="4616"/>
    <cellStyle name="Normal 3 12 23 2" xfId="4617"/>
    <cellStyle name="Normal 3 12 23 2 2" xfId="4618"/>
    <cellStyle name="Normal 3 12 23 3" xfId="4619"/>
    <cellStyle name="Normal 3 12 24" xfId="4620"/>
    <cellStyle name="Normal 3 12 24 2" xfId="4621"/>
    <cellStyle name="Normal 3 12 25" xfId="4622"/>
    <cellStyle name="Normal 3 12 3" xfId="4623"/>
    <cellStyle name="Normal 3 12 3 2" xfId="4624"/>
    <cellStyle name="Normal 3 12 3 2 2" xfId="4625"/>
    <cellStyle name="Normal 3 12 3 3" xfId="4626"/>
    <cellStyle name="Normal 3 12 4" xfId="4627"/>
    <cellStyle name="Normal 3 12 4 2" xfId="4628"/>
    <cellStyle name="Normal 3 12 4 2 2" xfId="4629"/>
    <cellStyle name="Normal 3 12 4 3" xfId="4630"/>
    <cellStyle name="Normal 3 12 5" xfId="4631"/>
    <cellStyle name="Normal 3 12 5 2" xfId="4632"/>
    <cellStyle name="Normal 3 12 5 2 2" xfId="4633"/>
    <cellStyle name="Normal 3 12 5 3" xfId="4634"/>
    <cellStyle name="Normal 3 12 6" xfId="4635"/>
    <cellStyle name="Normal 3 12 6 2" xfId="4636"/>
    <cellStyle name="Normal 3 12 6 2 2" xfId="4637"/>
    <cellStyle name="Normal 3 12 6 3" xfId="4638"/>
    <cellStyle name="Normal 3 12 7" xfId="4639"/>
    <cellStyle name="Normal 3 12 7 2" xfId="4640"/>
    <cellStyle name="Normal 3 12 7 2 2" xfId="4641"/>
    <cellStyle name="Normal 3 12 7 3" xfId="4642"/>
    <cellStyle name="Normal 3 12 8" xfId="4643"/>
    <cellStyle name="Normal 3 12 8 2" xfId="4644"/>
    <cellStyle name="Normal 3 12 8 2 2" xfId="4645"/>
    <cellStyle name="Normal 3 12 8 3" xfId="4646"/>
    <cellStyle name="Normal 3 12 9" xfId="4647"/>
    <cellStyle name="Normal 3 12 9 2" xfId="4648"/>
    <cellStyle name="Normal 3 12 9 2 2" xfId="4649"/>
    <cellStyle name="Normal 3 12 9 3" xfId="4650"/>
    <cellStyle name="Normal 3 13" xfId="4651"/>
    <cellStyle name="Normal 3 13 10" xfId="4652"/>
    <cellStyle name="Normal 3 13 10 2" xfId="4653"/>
    <cellStyle name="Normal 3 13 10 2 2" xfId="4654"/>
    <cellStyle name="Normal 3 13 10 3" xfId="4655"/>
    <cellStyle name="Normal 3 13 11" xfId="4656"/>
    <cellStyle name="Normal 3 13 11 2" xfId="4657"/>
    <cellStyle name="Normal 3 13 11 2 2" xfId="4658"/>
    <cellStyle name="Normal 3 13 11 3" xfId="4659"/>
    <cellStyle name="Normal 3 13 12" xfId="4660"/>
    <cellStyle name="Normal 3 13 12 2" xfId="4661"/>
    <cellStyle name="Normal 3 13 12 2 2" xfId="4662"/>
    <cellStyle name="Normal 3 13 12 3" xfId="4663"/>
    <cellStyle name="Normal 3 13 13" xfId="4664"/>
    <cellStyle name="Normal 3 13 13 2" xfId="4665"/>
    <cellStyle name="Normal 3 13 13 2 2" xfId="4666"/>
    <cellStyle name="Normal 3 13 13 3" xfId="4667"/>
    <cellStyle name="Normal 3 13 14" xfId="4668"/>
    <cellStyle name="Normal 3 13 14 2" xfId="4669"/>
    <cellStyle name="Normal 3 13 14 2 2" xfId="4670"/>
    <cellStyle name="Normal 3 13 14 3" xfId="4671"/>
    <cellStyle name="Normal 3 13 15" xfId="4672"/>
    <cellStyle name="Normal 3 13 15 2" xfId="4673"/>
    <cellStyle name="Normal 3 13 15 2 2" xfId="4674"/>
    <cellStyle name="Normal 3 13 15 3" xfId="4675"/>
    <cellStyle name="Normal 3 13 16" xfId="4676"/>
    <cellStyle name="Normal 3 13 16 2" xfId="4677"/>
    <cellStyle name="Normal 3 13 16 2 2" xfId="4678"/>
    <cellStyle name="Normal 3 13 16 3" xfId="4679"/>
    <cellStyle name="Normal 3 13 17" xfId="4680"/>
    <cellStyle name="Normal 3 13 17 2" xfId="4681"/>
    <cellStyle name="Normal 3 13 17 2 2" xfId="4682"/>
    <cellStyle name="Normal 3 13 17 3" xfId="4683"/>
    <cellStyle name="Normal 3 13 18" xfId="4684"/>
    <cellStyle name="Normal 3 13 18 2" xfId="4685"/>
    <cellStyle name="Normal 3 13 18 2 2" xfId="4686"/>
    <cellStyle name="Normal 3 13 18 3" xfId="4687"/>
    <cellStyle name="Normal 3 13 19" xfId="4688"/>
    <cellStyle name="Normal 3 13 19 2" xfId="4689"/>
    <cellStyle name="Normal 3 13 19 2 2" xfId="4690"/>
    <cellStyle name="Normal 3 13 19 3" xfId="4691"/>
    <cellStyle name="Normal 3 13 2" xfId="4692"/>
    <cellStyle name="Normal 3 13 2 2" xfId="4693"/>
    <cellStyle name="Normal 3 13 2 2 2" xfId="4694"/>
    <cellStyle name="Normal 3 13 2 3" xfId="4695"/>
    <cellStyle name="Normal 3 13 20" xfId="4696"/>
    <cellStyle name="Normal 3 13 20 2" xfId="4697"/>
    <cellStyle name="Normal 3 13 20 2 2" xfId="4698"/>
    <cellStyle name="Normal 3 13 20 3" xfId="4699"/>
    <cellStyle name="Normal 3 13 21" xfId="4700"/>
    <cellStyle name="Normal 3 13 21 2" xfId="4701"/>
    <cellStyle name="Normal 3 13 21 2 2" xfId="4702"/>
    <cellStyle name="Normal 3 13 21 3" xfId="4703"/>
    <cellStyle name="Normal 3 13 22" xfId="4704"/>
    <cellStyle name="Normal 3 13 22 2" xfId="4705"/>
    <cellStyle name="Normal 3 13 22 2 2" xfId="4706"/>
    <cellStyle name="Normal 3 13 22 3" xfId="4707"/>
    <cellStyle name="Normal 3 13 23" xfId="4708"/>
    <cellStyle name="Normal 3 13 23 2" xfId="4709"/>
    <cellStyle name="Normal 3 13 23 2 2" xfId="4710"/>
    <cellStyle name="Normal 3 13 23 3" xfId="4711"/>
    <cellStyle name="Normal 3 13 24" xfId="4712"/>
    <cellStyle name="Normal 3 13 24 2" xfId="4713"/>
    <cellStyle name="Normal 3 13 25" xfId="4714"/>
    <cellStyle name="Normal 3 13 3" xfId="4715"/>
    <cellStyle name="Normal 3 13 3 2" xfId="4716"/>
    <cellStyle name="Normal 3 13 3 2 2" xfId="4717"/>
    <cellStyle name="Normal 3 13 3 3" xfId="4718"/>
    <cellStyle name="Normal 3 13 4" xfId="4719"/>
    <cellStyle name="Normal 3 13 4 2" xfId="4720"/>
    <cellStyle name="Normal 3 13 4 2 2" xfId="4721"/>
    <cellStyle name="Normal 3 13 4 3" xfId="4722"/>
    <cellStyle name="Normal 3 13 5" xfId="4723"/>
    <cellStyle name="Normal 3 13 5 2" xfId="4724"/>
    <cellStyle name="Normal 3 13 5 2 2" xfId="4725"/>
    <cellStyle name="Normal 3 13 5 3" xfId="4726"/>
    <cellStyle name="Normal 3 13 6" xfId="4727"/>
    <cellStyle name="Normal 3 13 6 2" xfId="4728"/>
    <cellStyle name="Normal 3 13 6 2 2" xfId="4729"/>
    <cellStyle name="Normal 3 13 6 3" xfId="4730"/>
    <cellStyle name="Normal 3 13 7" xfId="4731"/>
    <cellStyle name="Normal 3 13 7 2" xfId="4732"/>
    <cellStyle name="Normal 3 13 7 2 2" xfId="4733"/>
    <cellStyle name="Normal 3 13 7 3" xfId="4734"/>
    <cellStyle name="Normal 3 13 8" xfId="4735"/>
    <cellStyle name="Normal 3 13 8 2" xfId="4736"/>
    <cellStyle name="Normal 3 13 8 2 2" xfId="4737"/>
    <cellStyle name="Normal 3 13 8 3" xfId="4738"/>
    <cellStyle name="Normal 3 13 9" xfId="4739"/>
    <cellStyle name="Normal 3 13 9 2" xfId="4740"/>
    <cellStyle name="Normal 3 13 9 2 2" xfId="4741"/>
    <cellStyle name="Normal 3 13 9 3" xfId="4742"/>
    <cellStyle name="Normal 3 14" xfId="4743"/>
    <cellStyle name="Normal 3 14 10" xfId="4744"/>
    <cellStyle name="Normal 3 14 10 2" xfId="4745"/>
    <cellStyle name="Normal 3 14 10 2 2" xfId="4746"/>
    <cellStyle name="Normal 3 14 10 3" xfId="4747"/>
    <cellStyle name="Normal 3 14 11" xfId="4748"/>
    <cellStyle name="Normal 3 14 11 2" xfId="4749"/>
    <cellStyle name="Normal 3 14 11 2 2" xfId="4750"/>
    <cellStyle name="Normal 3 14 11 3" xfId="4751"/>
    <cellStyle name="Normal 3 14 12" xfId="4752"/>
    <cellStyle name="Normal 3 14 12 2" xfId="4753"/>
    <cellStyle name="Normal 3 14 12 2 2" xfId="4754"/>
    <cellStyle name="Normal 3 14 12 3" xfId="4755"/>
    <cellStyle name="Normal 3 14 13" xfId="4756"/>
    <cellStyle name="Normal 3 14 13 2" xfId="4757"/>
    <cellStyle name="Normal 3 14 13 2 2" xfId="4758"/>
    <cellStyle name="Normal 3 14 13 3" xfId="4759"/>
    <cellStyle name="Normal 3 14 14" xfId="4760"/>
    <cellStyle name="Normal 3 14 14 2" xfId="4761"/>
    <cellStyle name="Normal 3 14 14 2 2" xfId="4762"/>
    <cellStyle name="Normal 3 14 14 3" xfId="4763"/>
    <cellStyle name="Normal 3 14 15" xfId="4764"/>
    <cellStyle name="Normal 3 14 15 2" xfId="4765"/>
    <cellStyle name="Normal 3 14 15 2 2" xfId="4766"/>
    <cellStyle name="Normal 3 14 15 3" xfId="4767"/>
    <cellStyle name="Normal 3 14 16" xfId="4768"/>
    <cellStyle name="Normal 3 14 16 2" xfId="4769"/>
    <cellStyle name="Normal 3 14 16 2 2" xfId="4770"/>
    <cellStyle name="Normal 3 14 16 3" xfId="4771"/>
    <cellStyle name="Normal 3 14 17" xfId="4772"/>
    <cellStyle name="Normal 3 14 17 2" xfId="4773"/>
    <cellStyle name="Normal 3 14 17 2 2" xfId="4774"/>
    <cellStyle name="Normal 3 14 17 3" xfId="4775"/>
    <cellStyle name="Normal 3 14 18" xfId="4776"/>
    <cellStyle name="Normal 3 14 18 2" xfId="4777"/>
    <cellStyle name="Normal 3 14 18 2 2" xfId="4778"/>
    <cellStyle name="Normal 3 14 18 3" xfId="4779"/>
    <cellStyle name="Normal 3 14 19" xfId="4780"/>
    <cellStyle name="Normal 3 14 19 2" xfId="4781"/>
    <cellStyle name="Normal 3 14 19 2 2" xfId="4782"/>
    <cellStyle name="Normal 3 14 19 3" xfId="4783"/>
    <cellStyle name="Normal 3 14 2" xfId="4784"/>
    <cellStyle name="Normal 3 14 2 2" xfId="4785"/>
    <cellStyle name="Normal 3 14 2 2 2" xfId="4786"/>
    <cellStyle name="Normal 3 14 2 3" xfId="4787"/>
    <cellStyle name="Normal 3 14 20" xfId="4788"/>
    <cellStyle name="Normal 3 14 20 2" xfId="4789"/>
    <cellStyle name="Normal 3 14 20 2 2" xfId="4790"/>
    <cellStyle name="Normal 3 14 20 3" xfId="4791"/>
    <cellStyle name="Normal 3 14 21" xfId="4792"/>
    <cellStyle name="Normal 3 14 21 2" xfId="4793"/>
    <cellStyle name="Normal 3 14 21 2 2" xfId="4794"/>
    <cellStyle name="Normal 3 14 21 3" xfId="4795"/>
    <cellStyle name="Normal 3 14 22" xfId="4796"/>
    <cellStyle name="Normal 3 14 22 2" xfId="4797"/>
    <cellStyle name="Normal 3 14 22 2 2" xfId="4798"/>
    <cellStyle name="Normal 3 14 22 3" xfId="4799"/>
    <cellStyle name="Normal 3 14 23" xfId="4800"/>
    <cellStyle name="Normal 3 14 23 2" xfId="4801"/>
    <cellStyle name="Normal 3 14 23 2 2" xfId="4802"/>
    <cellStyle name="Normal 3 14 23 3" xfId="4803"/>
    <cellStyle name="Normal 3 14 24" xfId="4804"/>
    <cellStyle name="Normal 3 14 24 2" xfId="4805"/>
    <cellStyle name="Normal 3 14 25" xfId="4806"/>
    <cellStyle name="Normal 3 14 3" xfId="4807"/>
    <cellStyle name="Normal 3 14 3 2" xfId="4808"/>
    <cellStyle name="Normal 3 14 3 2 2" xfId="4809"/>
    <cellStyle name="Normal 3 14 3 3" xfId="4810"/>
    <cellStyle name="Normal 3 14 4" xfId="4811"/>
    <cellStyle name="Normal 3 14 4 2" xfId="4812"/>
    <cellStyle name="Normal 3 14 4 2 2" xfId="4813"/>
    <cellStyle name="Normal 3 14 4 3" xfId="4814"/>
    <cellStyle name="Normal 3 14 5" xfId="4815"/>
    <cellStyle name="Normal 3 14 5 2" xfId="4816"/>
    <cellStyle name="Normal 3 14 5 2 2" xfId="4817"/>
    <cellStyle name="Normal 3 14 5 3" xfId="4818"/>
    <cellStyle name="Normal 3 14 6" xfId="4819"/>
    <cellStyle name="Normal 3 14 6 2" xfId="4820"/>
    <cellStyle name="Normal 3 14 6 2 2" xfId="4821"/>
    <cellStyle name="Normal 3 14 6 3" xfId="4822"/>
    <cellStyle name="Normal 3 14 7" xfId="4823"/>
    <cellStyle name="Normal 3 14 7 2" xfId="4824"/>
    <cellStyle name="Normal 3 14 7 2 2" xfId="4825"/>
    <cellStyle name="Normal 3 14 7 3" xfId="4826"/>
    <cellStyle name="Normal 3 14 8" xfId="4827"/>
    <cellStyle name="Normal 3 14 8 2" xfId="4828"/>
    <cellStyle name="Normal 3 14 8 2 2" xfId="4829"/>
    <cellStyle name="Normal 3 14 8 3" xfId="4830"/>
    <cellStyle name="Normal 3 14 9" xfId="4831"/>
    <cellStyle name="Normal 3 14 9 2" xfId="4832"/>
    <cellStyle name="Normal 3 14 9 2 2" xfId="4833"/>
    <cellStyle name="Normal 3 14 9 3" xfId="4834"/>
    <cellStyle name="Normal 3 15" xfId="4835"/>
    <cellStyle name="Normal 3 15 10" xfId="4836"/>
    <cellStyle name="Normal 3 15 10 2" xfId="4837"/>
    <cellStyle name="Normal 3 15 10 2 2" xfId="4838"/>
    <cellStyle name="Normal 3 15 10 3" xfId="4839"/>
    <cellStyle name="Normal 3 15 11" xfId="4840"/>
    <cellStyle name="Normal 3 15 11 2" xfId="4841"/>
    <cellStyle name="Normal 3 15 11 2 2" xfId="4842"/>
    <cellStyle name="Normal 3 15 11 3" xfId="4843"/>
    <cellStyle name="Normal 3 15 12" xfId="4844"/>
    <cellStyle name="Normal 3 15 12 2" xfId="4845"/>
    <cellStyle name="Normal 3 15 12 2 2" xfId="4846"/>
    <cellStyle name="Normal 3 15 12 3" xfId="4847"/>
    <cellStyle name="Normal 3 15 13" xfId="4848"/>
    <cellStyle name="Normal 3 15 13 2" xfId="4849"/>
    <cellStyle name="Normal 3 15 13 2 2" xfId="4850"/>
    <cellStyle name="Normal 3 15 13 3" xfId="4851"/>
    <cellStyle name="Normal 3 15 14" xfId="4852"/>
    <cellStyle name="Normal 3 15 14 2" xfId="4853"/>
    <cellStyle name="Normal 3 15 14 2 2" xfId="4854"/>
    <cellStyle name="Normal 3 15 14 3" xfId="4855"/>
    <cellStyle name="Normal 3 15 15" xfId="4856"/>
    <cellStyle name="Normal 3 15 15 2" xfId="4857"/>
    <cellStyle name="Normal 3 15 15 2 2" xfId="4858"/>
    <cellStyle name="Normal 3 15 15 3" xfId="4859"/>
    <cellStyle name="Normal 3 15 16" xfId="4860"/>
    <cellStyle name="Normal 3 15 16 2" xfId="4861"/>
    <cellStyle name="Normal 3 15 16 2 2" xfId="4862"/>
    <cellStyle name="Normal 3 15 16 3" xfId="4863"/>
    <cellStyle name="Normal 3 15 17" xfId="4864"/>
    <cellStyle name="Normal 3 15 17 2" xfId="4865"/>
    <cellStyle name="Normal 3 15 17 2 2" xfId="4866"/>
    <cellStyle name="Normal 3 15 17 3" xfId="4867"/>
    <cellStyle name="Normal 3 15 18" xfId="4868"/>
    <cellStyle name="Normal 3 15 18 2" xfId="4869"/>
    <cellStyle name="Normal 3 15 18 2 2" xfId="4870"/>
    <cellStyle name="Normal 3 15 18 3" xfId="4871"/>
    <cellStyle name="Normal 3 15 19" xfId="4872"/>
    <cellStyle name="Normal 3 15 19 2" xfId="4873"/>
    <cellStyle name="Normal 3 15 19 2 2" xfId="4874"/>
    <cellStyle name="Normal 3 15 19 3" xfId="4875"/>
    <cellStyle name="Normal 3 15 2" xfId="4876"/>
    <cellStyle name="Normal 3 15 2 2" xfId="4877"/>
    <cellStyle name="Normal 3 15 2 2 2" xfId="4878"/>
    <cellStyle name="Normal 3 15 2 3" xfId="4879"/>
    <cellStyle name="Normal 3 15 20" xfId="4880"/>
    <cellStyle name="Normal 3 15 20 2" xfId="4881"/>
    <cellStyle name="Normal 3 15 20 2 2" xfId="4882"/>
    <cellStyle name="Normal 3 15 20 3" xfId="4883"/>
    <cellStyle name="Normal 3 15 21" xfId="4884"/>
    <cellStyle name="Normal 3 15 21 2" xfId="4885"/>
    <cellStyle name="Normal 3 15 21 2 2" xfId="4886"/>
    <cellStyle name="Normal 3 15 21 3" xfId="4887"/>
    <cellStyle name="Normal 3 15 22" xfId="4888"/>
    <cellStyle name="Normal 3 15 22 2" xfId="4889"/>
    <cellStyle name="Normal 3 15 22 2 2" xfId="4890"/>
    <cellStyle name="Normal 3 15 22 3" xfId="4891"/>
    <cellStyle name="Normal 3 15 23" xfId="4892"/>
    <cellStyle name="Normal 3 15 23 2" xfId="4893"/>
    <cellStyle name="Normal 3 15 23 2 2" xfId="4894"/>
    <cellStyle name="Normal 3 15 23 3" xfId="4895"/>
    <cellStyle name="Normal 3 15 24" xfId="4896"/>
    <cellStyle name="Normal 3 15 24 2" xfId="4897"/>
    <cellStyle name="Normal 3 15 25" xfId="4898"/>
    <cellStyle name="Normal 3 15 3" xfId="4899"/>
    <cellStyle name="Normal 3 15 3 2" xfId="4900"/>
    <cellStyle name="Normal 3 15 3 2 2" xfId="4901"/>
    <cellStyle name="Normal 3 15 3 3" xfId="4902"/>
    <cellStyle name="Normal 3 15 4" xfId="4903"/>
    <cellStyle name="Normal 3 15 4 2" xfId="4904"/>
    <cellStyle name="Normal 3 15 4 2 2" xfId="4905"/>
    <cellStyle name="Normal 3 15 4 3" xfId="4906"/>
    <cellStyle name="Normal 3 15 5" xfId="4907"/>
    <cellStyle name="Normal 3 15 5 2" xfId="4908"/>
    <cellStyle name="Normal 3 15 5 2 2" xfId="4909"/>
    <cellStyle name="Normal 3 15 5 3" xfId="4910"/>
    <cellStyle name="Normal 3 15 6" xfId="4911"/>
    <cellStyle name="Normal 3 15 6 2" xfId="4912"/>
    <cellStyle name="Normal 3 15 6 2 2" xfId="4913"/>
    <cellStyle name="Normal 3 15 6 3" xfId="4914"/>
    <cellStyle name="Normal 3 15 7" xfId="4915"/>
    <cellStyle name="Normal 3 15 7 2" xfId="4916"/>
    <cellStyle name="Normal 3 15 7 2 2" xfId="4917"/>
    <cellStyle name="Normal 3 15 7 3" xfId="4918"/>
    <cellStyle name="Normal 3 15 8" xfId="4919"/>
    <cellStyle name="Normal 3 15 8 2" xfId="4920"/>
    <cellStyle name="Normal 3 15 8 2 2" xfId="4921"/>
    <cellStyle name="Normal 3 15 8 3" xfId="4922"/>
    <cellStyle name="Normal 3 15 9" xfId="4923"/>
    <cellStyle name="Normal 3 15 9 2" xfId="4924"/>
    <cellStyle name="Normal 3 15 9 2 2" xfId="4925"/>
    <cellStyle name="Normal 3 15 9 3" xfId="4926"/>
    <cellStyle name="Normal 3 16" xfId="4927"/>
    <cellStyle name="Normal 3 16 10" xfId="4928"/>
    <cellStyle name="Normal 3 16 10 2" xfId="4929"/>
    <cellStyle name="Normal 3 16 10 2 2" xfId="4930"/>
    <cellStyle name="Normal 3 16 10 3" xfId="4931"/>
    <cellStyle name="Normal 3 16 11" xfId="4932"/>
    <cellStyle name="Normal 3 16 11 2" xfId="4933"/>
    <cellStyle name="Normal 3 16 11 2 2" xfId="4934"/>
    <cellStyle name="Normal 3 16 11 3" xfId="4935"/>
    <cellStyle name="Normal 3 16 12" xfId="4936"/>
    <cellStyle name="Normal 3 16 12 2" xfId="4937"/>
    <cellStyle name="Normal 3 16 12 2 2" xfId="4938"/>
    <cellStyle name="Normal 3 16 12 3" xfId="4939"/>
    <cellStyle name="Normal 3 16 13" xfId="4940"/>
    <cellStyle name="Normal 3 16 13 2" xfId="4941"/>
    <cellStyle name="Normal 3 16 13 2 2" xfId="4942"/>
    <cellStyle name="Normal 3 16 13 3" xfId="4943"/>
    <cellStyle name="Normal 3 16 14" xfId="4944"/>
    <cellStyle name="Normal 3 16 14 2" xfId="4945"/>
    <cellStyle name="Normal 3 16 14 2 2" xfId="4946"/>
    <cellStyle name="Normal 3 16 14 3" xfId="4947"/>
    <cellStyle name="Normal 3 16 15" xfId="4948"/>
    <cellStyle name="Normal 3 16 15 2" xfId="4949"/>
    <cellStyle name="Normal 3 16 15 2 2" xfId="4950"/>
    <cellStyle name="Normal 3 16 15 3" xfId="4951"/>
    <cellStyle name="Normal 3 16 16" xfId="4952"/>
    <cellStyle name="Normal 3 16 16 2" xfId="4953"/>
    <cellStyle name="Normal 3 16 16 2 2" xfId="4954"/>
    <cellStyle name="Normal 3 16 16 3" xfId="4955"/>
    <cellStyle name="Normal 3 16 17" xfId="4956"/>
    <cellStyle name="Normal 3 16 17 2" xfId="4957"/>
    <cellStyle name="Normal 3 16 17 2 2" xfId="4958"/>
    <cellStyle name="Normal 3 16 17 3" xfId="4959"/>
    <cellStyle name="Normal 3 16 18" xfId="4960"/>
    <cellStyle name="Normal 3 16 18 2" xfId="4961"/>
    <cellStyle name="Normal 3 16 18 2 2" xfId="4962"/>
    <cellStyle name="Normal 3 16 18 3" xfId="4963"/>
    <cellStyle name="Normal 3 16 19" xfId="4964"/>
    <cellStyle name="Normal 3 16 19 2" xfId="4965"/>
    <cellStyle name="Normal 3 16 19 2 2" xfId="4966"/>
    <cellStyle name="Normal 3 16 19 3" xfId="4967"/>
    <cellStyle name="Normal 3 16 2" xfId="4968"/>
    <cellStyle name="Normal 3 16 2 2" xfId="4969"/>
    <cellStyle name="Normal 3 16 2 2 2" xfId="4970"/>
    <cellStyle name="Normal 3 16 2 3" xfId="4971"/>
    <cellStyle name="Normal 3 16 20" xfId="4972"/>
    <cellStyle name="Normal 3 16 20 2" xfId="4973"/>
    <cellStyle name="Normal 3 16 20 2 2" xfId="4974"/>
    <cellStyle name="Normal 3 16 20 3" xfId="4975"/>
    <cellStyle name="Normal 3 16 21" xfId="4976"/>
    <cellStyle name="Normal 3 16 21 2" xfId="4977"/>
    <cellStyle name="Normal 3 16 21 2 2" xfId="4978"/>
    <cellStyle name="Normal 3 16 21 3" xfId="4979"/>
    <cellStyle name="Normal 3 16 22" xfId="4980"/>
    <cellStyle name="Normal 3 16 22 2" xfId="4981"/>
    <cellStyle name="Normal 3 16 22 2 2" xfId="4982"/>
    <cellStyle name="Normal 3 16 22 3" xfId="4983"/>
    <cellStyle name="Normal 3 16 23" xfId="4984"/>
    <cellStyle name="Normal 3 16 23 2" xfId="4985"/>
    <cellStyle name="Normal 3 16 23 2 2" xfId="4986"/>
    <cellStyle name="Normal 3 16 23 3" xfId="4987"/>
    <cellStyle name="Normal 3 16 24" xfId="4988"/>
    <cellStyle name="Normal 3 16 24 2" xfId="4989"/>
    <cellStyle name="Normal 3 16 25" xfId="4990"/>
    <cellStyle name="Normal 3 16 3" xfId="4991"/>
    <cellStyle name="Normal 3 16 3 2" xfId="4992"/>
    <cellStyle name="Normal 3 16 3 2 2" xfId="4993"/>
    <cellStyle name="Normal 3 16 3 3" xfId="4994"/>
    <cellStyle name="Normal 3 16 4" xfId="4995"/>
    <cellStyle name="Normal 3 16 4 2" xfId="4996"/>
    <cellStyle name="Normal 3 16 4 2 2" xfId="4997"/>
    <cellStyle name="Normal 3 16 4 3" xfId="4998"/>
    <cellStyle name="Normal 3 16 5" xfId="4999"/>
    <cellStyle name="Normal 3 16 5 2" xfId="5000"/>
    <cellStyle name="Normal 3 16 5 2 2" xfId="5001"/>
    <cellStyle name="Normal 3 16 5 3" xfId="5002"/>
    <cellStyle name="Normal 3 16 6" xfId="5003"/>
    <cellStyle name="Normal 3 16 6 2" xfId="5004"/>
    <cellStyle name="Normal 3 16 6 2 2" xfId="5005"/>
    <cellStyle name="Normal 3 16 6 3" xfId="5006"/>
    <cellStyle name="Normal 3 16 7" xfId="5007"/>
    <cellStyle name="Normal 3 16 7 2" xfId="5008"/>
    <cellStyle name="Normal 3 16 7 2 2" xfId="5009"/>
    <cellStyle name="Normal 3 16 7 3" xfId="5010"/>
    <cellStyle name="Normal 3 16 8" xfId="5011"/>
    <cellStyle name="Normal 3 16 8 2" xfId="5012"/>
    <cellStyle name="Normal 3 16 8 2 2" xfId="5013"/>
    <cellStyle name="Normal 3 16 8 3" xfId="5014"/>
    <cellStyle name="Normal 3 16 9" xfId="5015"/>
    <cellStyle name="Normal 3 16 9 2" xfId="5016"/>
    <cellStyle name="Normal 3 16 9 2 2" xfId="5017"/>
    <cellStyle name="Normal 3 16 9 3" xfId="5018"/>
    <cellStyle name="Normal 3 17" xfId="5019"/>
    <cellStyle name="Normal 3 17 10" xfId="5020"/>
    <cellStyle name="Normal 3 17 10 2" xfId="5021"/>
    <cellStyle name="Normal 3 17 10 2 2" xfId="5022"/>
    <cellStyle name="Normal 3 17 10 3" xfId="5023"/>
    <cellStyle name="Normal 3 17 11" xfId="5024"/>
    <cellStyle name="Normal 3 17 11 2" xfId="5025"/>
    <cellStyle name="Normal 3 17 11 2 2" xfId="5026"/>
    <cellStyle name="Normal 3 17 11 3" xfId="5027"/>
    <cellStyle name="Normal 3 17 12" xfId="5028"/>
    <cellStyle name="Normal 3 17 12 2" xfId="5029"/>
    <cellStyle name="Normal 3 17 12 2 2" xfId="5030"/>
    <cellStyle name="Normal 3 17 12 3" xfId="5031"/>
    <cellStyle name="Normal 3 17 13" xfId="5032"/>
    <cellStyle name="Normal 3 17 13 2" xfId="5033"/>
    <cellStyle name="Normal 3 17 13 2 2" xfId="5034"/>
    <cellStyle name="Normal 3 17 13 3" xfId="5035"/>
    <cellStyle name="Normal 3 17 14" xfId="5036"/>
    <cellStyle name="Normal 3 17 14 2" xfId="5037"/>
    <cellStyle name="Normal 3 17 14 2 2" xfId="5038"/>
    <cellStyle name="Normal 3 17 14 3" xfId="5039"/>
    <cellStyle name="Normal 3 17 15" xfId="5040"/>
    <cellStyle name="Normal 3 17 15 2" xfId="5041"/>
    <cellStyle name="Normal 3 17 15 2 2" xfId="5042"/>
    <cellStyle name="Normal 3 17 15 3" xfId="5043"/>
    <cellStyle name="Normal 3 17 16" xfId="5044"/>
    <cellStyle name="Normal 3 17 16 2" xfId="5045"/>
    <cellStyle name="Normal 3 17 16 2 2" xfId="5046"/>
    <cellStyle name="Normal 3 17 16 3" xfId="5047"/>
    <cellStyle name="Normal 3 17 17" xfId="5048"/>
    <cellStyle name="Normal 3 17 17 2" xfId="5049"/>
    <cellStyle name="Normal 3 17 17 2 2" xfId="5050"/>
    <cellStyle name="Normal 3 17 17 3" xfId="5051"/>
    <cellStyle name="Normal 3 17 18" xfId="5052"/>
    <cellStyle name="Normal 3 17 18 2" xfId="5053"/>
    <cellStyle name="Normal 3 17 18 2 2" xfId="5054"/>
    <cellStyle name="Normal 3 17 18 3" xfId="5055"/>
    <cellStyle name="Normal 3 17 19" xfId="5056"/>
    <cellStyle name="Normal 3 17 19 2" xfId="5057"/>
    <cellStyle name="Normal 3 17 19 2 2" xfId="5058"/>
    <cellStyle name="Normal 3 17 19 3" xfId="5059"/>
    <cellStyle name="Normal 3 17 2" xfId="5060"/>
    <cellStyle name="Normal 3 17 2 2" xfId="5061"/>
    <cellStyle name="Normal 3 17 2 2 2" xfId="5062"/>
    <cellStyle name="Normal 3 17 2 3" xfId="5063"/>
    <cellStyle name="Normal 3 17 20" xfId="5064"/>
    <cellStyle name="Normal 3 17 20 2" xfId="5065"/>
    <cellStyle name="Normal 3 17 20 2 2" xfId="5066"/>
    <cellStyle name="Normal 3 17 20 3" xfId="5067"/>
    <cellStyle name="Normal 3 17 21" xfId="5068"/>
    <cellStyle name="Normal 3 17 21 2" xfId="5069"/>
    <cellStyle name="Normal 3 17 21 2 2" xfId="5070"/>
    <cellStyle name="Normal 3 17 21 3" xfId="5071"/>
    <cellStyle name="Normal 3 17 22" xfId="5072"/>
    <cellStyle name="Normal 3 17 22 2" xfId="5073"/>
    <cellStyle name="Normal 3 17 22 2 2" xfId="5074"/>
    <cellStyle name="Normal 3 17 22 3" xfId="5075"/>
    <cellStyle name="Normal 3 17 23" xfId="5076"/>
    <cellStyle name="Normal 3 17 23 2" xfId="5077"/>
    <cellStyle name="Normal 3 17 23 2 2" xfId="5078"/>
    <cellStyle name="Normal 3 17 23 3" xfId="5079"/>
    <cellStyle name="Normal 3 17 24" xfId="5080"/>
    <cellStyle name="Normal 3 17 24 2" xfId="5081"/>
    <cellStyle name="Normal 3 17 25" xfId="5082"/>
    <cellStyle name="Normal 3 17 3" xfId="5083"/>
    <cellStyle name="Normal 3 17 3 2" xfId="5084"/>
    <cellStyle name="Normal 3 17 3 2 2" xfId="5085"/>
    <cellStyle name="Normal 3 17 3 3" xfId="5086"/>
    <cellStyle name="Normal 3 17 4" xfId="5087"/>
    <cellStyle name="Normal 3 17 4 2" xfId="5088"/>
    <cellStyle name="Normal 3 17 4 2 2" xfId="5089"/>
    <cellStyle name="Normal 3 17 4 3" xfId="5090"/>
    <cellStyle name="Normal 3 17 5" xfId="5091"/>
    <cellStyle name="Normal 3 17 5 2" xfId="5092"/>
    <cellStyle name="Normal 3 17 5 2 2" xfId="5093"/>
    <cellStyle name="Normal 3 17 5 3" xfId="5094"/>
    <cellStyle name="Normal 3 17 6" xfId="5095"/>
    <cellStyle name="Normal 3 17 6 2" xfId="5096"/>
    <cellStyle name="Normal 3 17 6 2 2" xfId="5097"/>
    <cellStyle name="Normal 3 17 6 3" xfId="5098"/>
    <cellStyle name="Normal 3 17 7" xfId="5099"/>
    <cellStyle name="Normal 3 17 7 2" xfId="5100"/>
    <cellStyle name="Normal 3 17 7 2 2" xfId="5101"/>
    <cellStyle name="Normal 3 17 7 3" xfId="5102"/>
    <cellStyle name="Normal 3 17 8" xfId="5103"/>
    <cellStyle name="Normal 3 17 8 2" xfId="5104"/>
    <cellStyle name="Normal 3 17 8 2 2" xfId="5105"/>
    <cellStyle name="Normal 3 17 8 3" xfId="5106"/>
    <cellStyle name="Normal 3 17 9" xfId="5107"/>
    <cellStyle name="Normal 3 17 9 2" xfId="5108"/>
    <cellStyle name="Normal 3 17 9 2 2" xfId="5109"/>
    <cellStyle name="Normal 3 17 9 3" xfId="5110"/>
    <cellStyle name="Normal 3 18" xfId="5111"/>
    <cellStyle name="Normal 3 18 10" xfId="5112"/>
    <cellStyle name="Normal 3 18 10 2" xfId="5113"/>
    <cellStyle name="Normal 3 18 10 2 2" xfId="5114"/>
    <cellStyle name="Normal 3 18 10 3" xfId="5115"/>
    <cellStyle name="Normal 3 18 11" xfId="5116"/>
    <cellStyle name="Normal 3 18 11 2" xfId="5117"/>
    <cellStyle name="Normal 3 18 11 2 2" xfId="5118"/>
    <cellStyle name="Normal 3 18 11 3" xfId="5119"/>
    <cellStyle name="Normal 3 18 12" xfId="5120"/>
    <cellStyle name="Normal 3 18 12 2" xfId="5121"/>
    <cellStyle name="Normal 3 18 12 2 2" xfId="5122"/>
    <cellStyle name="Normal 3 18 12 3" xfId="5123"/>
    <cellStyle name="Normal 3 18 13" xfId="5124"/>
    <cellStyle name="Normal 3 18 13 2" xfId="5125"/>
    <cellStyle name="Normal 3 18 13 2 2" xfId="5126"/>
    <cellStyle name="Normal 3 18 13 3" xfId="5127"/>
    <cellStyle name="Normal 3 18 14" xfId="5128"/>
    <cellStyle name="Normal 3 18 14 2" xfId="5129"/>
    <cellStyle name="Normal 3 18 14 2 2" xfId="5130"/>
    <cellStyle name="Normal 3 18 14 3" xfId="5131"/>
    <cellStyle name="Normal 3 18 15" xfId="5132"/>
    <cellStyle name="Normal 3 18 15 2" xfId="5133"/>
    <cellStyle name="Normal 3 18 15 2 2" xfId="5134"/>
    <cellStyle name="Normal 3 18 15 3" xfId="5135"/>
    <cellStyle name="Normal 3 18 16" xfId="5136"/>
    <cellStyle name="Normal 3 18 16 2" xfId="5137"/>
    <cellStyle name="Normal 3 18 16 2 2" xfId="5138"/>
    <cellStyle name="Normal 3 18 16 3" xfId="5139"/>
    <cellStyle name="Normal 3 18 17" xfId="5140"/>
    <cellStyle name="Normal 3 18 17 2" xfId="5141"/>
    <cellStyle name="Normal 3 18 17 2 2" xfId="5142"/>
    <cellStyle name="Normal 3 18 17 3" xfId="5143"/>
    <cellStyle name="Normal 3 18 18" xfId="5144"/>
    <cellStyle name="Normal 3 18 18 2" xfId="5145"/>
    <cellStyle name="Normal 3 18 18 2 2" xfId="5146"/>
    <cellStyle name="Normal 3 18 18 3" xfId="5147"/>
    <cellStyle name="Normal 3 18 19" xfId="5148"/>
    <cellStyle name="Normal 3 18 19 2" xfId="5149"/>
    <cellStyle name="Normal 3 18 19 2 2" xfId="5150"/>
    <cellStyle name="Normal 3 18 19 3" xfId="5151"/>
    <cellStyle name="Normal 3 18 2" xfId="5152"/>
    <cellStyle name="Normal 3 18 2 2" xfId="5153"/>
    <cellStyle name="Normal 3 18 2 2 2" xfId="5154"/>
    <cellStyle name="Normal 3 18 2 3" xfId="5155"/>
    <cellStyle name="Normal 3 18 20" xfId="5156"/>
    <cellStyle name="Normal 3 18 20 2" xfId="5157"/>
    <cellStyle name="Normal 3 18 20 2 2" xfId="5158"/>
    <cellStyle name="Normal 3 18 20 3" xfId="5159"/>
    <cellStyle name="Normal 3 18 21" xfId="5160"/>
    <cellStyle name="Normal 3 18 21 2" xfId="5161"/>
    <cellStyle name="Normal 3 18 21 2 2" xfId="5162"/>
    <cellStyle name="Normal 3 18 21 3" xfId="5163"/>
    <cellStyle name="Normal 3 18 22" xfId="5164"/>
    <cellStyle name="Normal 3 18 22 2" xfId="5165"/>
    <cellStyle name="Normal 3 18 22 2 2" xfId="5166"/>
    <cellStyle name="Normal 3 18 22 3" xfId="5167"/>
    <cellStyle name="Normal 3 18 23" xfId="5168"/>
    <cellStyle name="Normal 3 18 23 2" xfId="5169"/>
    <cellStyle name="Normal 3 18 23 2 2" xfId="5170"/>
    <cellStyle name="Normal 3 18 23 3" xfId="5171"/>
    <cellStyle name="Normal 3 18 24" xfId="5172"/>
    <cellStyle name="Normal 3 18 24 2" xfId="5173"/>
    <cellStyle name="Normal 3 18 25" xfId="5174"/>
    <cellStyle name="Normal 3 18 3" xfId="5175"/>
    <cellStyle name="Normal 3 18 3 2" xfId="5176"/>
    <cellStyle name="Normal 3 18 3 2 2" xfId="5177"/>
    <cellStyle name="Normal 3 18 3 3" xfId="5178"/>
    <cellStyle name="Normal 3 18 4" xfId="5179"/>
    <cellStyle name="Normal 3 18 4 2" xfId="5180"/>
    <cellStyle name="Normal 3 18 4 2 2" xfId="5181"/>
    <cellStyle name="Normal 3 18 4 3" xfId="5182"/>
    <cellStyle name="Normal 3 18 5" xfId="5183"/>
    <cellStyle name="Normal 3 18 5 2" xfId="5184"/>
    <cellStyle name="Normal 3 18 5 2 2" xfId="5185"/>
    <cellStyle name="Normal 3 18 5 3" xfId="5186"/>
    <cellStyle name="Normal 3 18 6" xfId="5187"/>
    <cellStyle name="Normal 3 18 6 2" xfId="5188"/>
    <cellStyle name="Normal 3 18 6 2 2" xfId="5189"/>
    <cellStyle name="Normal 3 18 6 3" xfId="5190"/>
    <cellStyle name="Normal 3 18 7" xfId="5191"/>
    <cellStyle name="Normal 3 18 7 2" xfId="5192"/>
    <cellStyle name="Normal 3 18 7 2 2" xfId="5193"/>
    <cellStyle name="Normal 3 18 7 3" xfId="5194"/>
    <cellStyle name="Normal 3 18 8" xfId="5195"/>
    <cellStyle name="Normal 3 18 8 2" xfId="5196"/>
    <cellStyle name="Normal 3 18 8 2 2" xfId="5197"/>
    <cellStyle name="Normal 3 18 8 3" xfId="5198"/>
    <cellStyle name="Normal 3 18 9" xfId="5199"/>
    <cellStyle name="Normal 3 18 9 2" xfId="5200"/>
    <cellStyle name="Normal 3 18 9 2 2" xfId="5201"/>
    <cellStyle name="Normal 3 18 9 3" xfId="5202"/>
    <cellStyle name="Normal 3 19" xfId="5203"/>
    <cellStyle name="Normal 3 19 10" xfId="5204"/>
    <cellStyle name="Normal 3 19 10 2" xfId="5205"/>
    <cellStyle name="Normal 3 19 10 2 2" xfId="5206"/>
    <cellStyle name="Normal 3 19 10 3" xfId="5207"/>
    <cellStyle name="Normal 3 19 11" xfId="5208"/>
    <cellStyle name="Normal 3 19 11 2" xfId="5209"/>
    <cellStyle name="Normal 3 19 11 2 2" xfId="5210"/>
    <cellStyle name="Normal 3 19 11 3" xfId="5211"/>
    <cellStyle name="Normal 3 19 12" xfId="5212"/>
    <cellStyle name="Normal 3 19 12 2" xfId="5213"/>
    <cellStyle name="Normal 3 19 12 2 2" xfId="5214"/>
    <cellStyle name="Normal 3 19 12 3" xfId="5215"/>
    <cellStyle name="Normal 3 19 13" xfId="5216"/>
    <cellStyle name="Normal 3 19 13 2" xfId="5217"/>
    <cellStyle name="Normal 3 19 13 2 2" xfId="5218"/>
    <cellStyle name="Normal 3 19 13 3" xfId="5219"/>
    <cellStyle name="Normal 3 19 14" xfId="5220"/>
    <cellStyle name="Normal 3 19 14 2" xfId="5221"/>
    <cellStyle name="Normal 3 19 14 2 2" xfId="5222"/>
    <cellStyle name="Normal 3 19 14 3" xfId="5223"/>
    <cellStyle name="Normal 3 19 15" xfId="5224"/>
    <cellStyle name="Normal 3 19 15 2" xfId="5225"/>
    <cellStyle name="Normal 3 19 15 2 2" xfId="5226"/>
    <cellStyle name="Normal 3 19 15 3" xfId="5227"/>
    <cellStyle name="Normal 3 19 16" xfId="5228"/>
    <cellStyle name="Normal 3 19 16 2" xfId="5229"/>
    <cellStyle name="Normal 3 19 16 2 2" xfId="5230"/>
    <cellStyle name="Normal 3 19 16 3" xfId="5231"/>
    <cellStyle name="Normal 3 19 17" xfId="5232"/>
    <cellStyle name="Normal 3 19 17 2" xfId="5233"/>
    <cellStyle name="Normal 3 19 17 2 2" xfId="5234"/>
    <cellStyle name="Normal 3 19 17 3" xfId="5235"/>
    <cellStyle name="Normal 3 19 18" xfId="5236"/>
    <cellStyle name="Normal 3 19 18 2" xfId="5237"/>
    <cellStyle name="Normal 3 19 18 2 2" xfId="5238"/>
    <cellStyle name="Normal 3 19 18 3" xfId="5239"/>
    <cellStyle name="Normal 3 19 19" xfId="5240"/>
    <cellStyle name="Normal 3 19 19 2" xfId="5241"/>
    <cellStyle name="Normal 3 19 19 2 2" xfId="5242"/>
    <cellStyle name="Normal 3 19 19 3" xfId="5243"/>
    <cellStyle name="Normal 3 19 2" xfId="5244"/>
    <cellStyle name="Normal 3 19 2 2" xfId="5245"/>
    <cellStyle name="Normal 3 19 2 2 2" xfId="5246"/>
    <cellStyle name="Normal 3 19 2 3" xfId="5247"/>
    <cellStyle name="Normal 3 19 20" xfId="5248"/>
    <cellStyle name="Normal 3 19 20 2" xfId="5249"/>
    <cellStyle name="Normal 3 19 20 2 2" xfId="5250"/>
    <cellStyle name="Normal 3 19 20 3" xfId="5251"/>
    <cellStyle name="Normal 3 19 21" xfId="5252"/>
    <cellStyle name="Normal 3 19 21 2" xfId="5253"/>
    <cellStyle name="Normal 3 19 21 2 2" xfId="5254"/>
    <cellStyle name="Normal 3 19 21 3" xfId="5255"/>
    <cellStyle name="Normal 3 19 22" xfId="5256"/>
    <cellStyle name="Normal 3 19 22 2" xfId="5257"/>
    <cellStyle name="Normal 3 19 22 2 2" xfId="5258"/>
    <cellStyle name="Normal 3 19 22 3" xfId="5259"/>
    <cellStyle name="Normal 3 19 23" xfId="5260"/>
    <cellStyle name="Normal 3 19 23 2" xfId="5261"/>
    <cellStyle name="Normal 3 19 23 2 2" xfId="5262"/>
    <cellStyle name="Normal 3 19 23 3" xfId="5263"/>
    <cellStyle name="Normal 3 19 24" xfId="5264"/>
    <cellStyle name="Normal 3 19 24 2" xfId="5265"/>
    <cellStyle name="Normal 3 19 25" xfId="5266"/>
    <cellStyle name="Normal 3 19 3" xfId="5267"/>
    <cellStyle name="Normal 3 19 3 2" xfId="5268"/>
    <cellStyle name="Normal 3 19 3 2 2" xfId="5269"/>
    <cellStyle name="Normal 3 19 3 3" xfId="5270"/>
    <cellStyle name="Normal 3 19 4" xfId="5271"/>
    <cellStyle name="Normal 3 19 4 2" xfId="5272"/>
    <cellStyle name="Normal 3 19 4 2 2" xfId="5273"/>
    <cellStyle name="Normal 3 19 4 3" xfId="5274"/>
    <cellStyle name="Normal 3 19 5" xfId="5275"/>
    <cellStyle name="Normal 3 19 5 2" xfId="5276"/>
    <cellStyle name="Normal 3 19 5 2 2" xfId="5277"/>
    <cellStyle name="Normal 3 19 5 3" xfId="5278"/>
    <cellStyle name="Normal 3 19 6" xfId="5279"/>
    <cellStyle name="Normal 3 19 6 2" xfId="5280"/>
    <cellStyle name="Normal 3 19 6 2 2" xfId="5281"/>
    <cellStyle name="Normal 3 19 6 3" xfId="5282"/>
    <cellStyle name="Normal 3 19 7" xfId="5283"/>
    <cellStyle name="Normal 3 19 7 2" xfId="5284"/>
    <cellStyle name="Normal 3 19 7 2 2" xfId="5285"/>
    <cellStyle name="Normal 3 19 7 3" xfId="5286"/>
    <cellStyle name="Normal 3 19 8" xfId="5287"/>
    <cellStyle name="Normal 3 19 8 2" xfId="5288"/>
    <cellStyle name="Normal 3 19 8 2 2" xfId="5289"/>
    <cellStyle name="Normal 3 19 8 3" xfId="5290"/>
    <cellStyle name="Normal 3 19 9" xfId="5291"/>
    <cellStyle name="Normal 3 19 9 2" xfId="5292"/>
    <cellStyle name="Normal 3 19 9 2 2" xfId="5293"/>
    <cellStyle name="Normal 3 19 9 3" xfId="5294"/>
    <cellStyle name="Normal 3 2" xfId="179"/>
    <cellStyle name="Normal 3 2 10" xfId="5295"/>
    <cellStyle name="Normal 3 2 10 2" xfId="5296"/>
    <cellStyle name="Normal 3 2 10 2 2" xfId="5297"/>
    <cellStyle name="Normal 3 2 10 3" xfId="5298"/>
    <cellStyle name="Normal 3 2 11" xfId="5299"/>
    <cellStyle name="Normal 3 2 11 2" xfId="5300"/>
    <cellStyle name="Normal 3 2 11 2 2" xfId="5301"/>
    <cellStyle name="Normal 3 2 11 3" xfId="5302"/>
    <cellStyle name="Normal 3 2 12" xfId="5303"/>
    <cellStyle name="Normal 3 2 12 2" xfId="5304"/>
    <cellStyle name="Normal 3 2 12 2 2" xfId="5305"/>
    <cellStyle name="Normal 3 2 12 3" xfId="5306"/>
    <cellStyle name="Normal 3 2 13" xfId="5307"/>
    <cellStyle name="Normal 3 2 13 2" xfId="5308"/>
    <cellStyle name="Normal 3 2 13 2 2" xfId="5309"/>
    <cellStyle name="Normal 3 2 13 3" xfId="5310"/>
    <cellStyle name="Normal 3 2 14" xfId="5311"/>
    <cellStyle name="Normal 3 2 14 2" xfId="5312"/>
    <cellStyle name="Normal 3 2 14 2 2" xfId="5313"/>
    <cellStyle name="Normal 3 2 14 3" xfId="5314"/>
    <cellStyle name="Normal 3 2 15" xfId="5315"/>
    <cellStyle name="Normal 3 2 15 2" xfId="5316"/>
    <cellStyle name="Normal 3 2 15 2 2" xfId="5317"/>
    <cellStyle name="Normal 3 2 15 3" xfId="5318"/>
    <cellStyle name="Normal 3 2 16" xfId="5319"/>
    <cellStyle name="Normal 3 2 16 2" xfId="5320"/>
    <cellStyle name="Normal 3 2 16 2 2" xfId="5321"/>
    <cellStyle name="Normal 3 2 16 3" xfId="5322"/>
    <cellStyle name="Normal 3 2 17" xfId="5323"/>
    <cellStyle name="Normal 3 2 17 2" xfId="5324"/>
    <cellStyle name="Normal 3 2 17 2 2" xfId="5325"/>
    <cellStyle name="Normal 3 2 17 3" xfId="5326"/>
    <cellStyle name="Normal 3 2 18" xfId="5327"/>
    <cellStyle name="Normal 3 2 18 2" xfId="5328"/>
    <cellStyle name="Normal 3 2 18 2 2" xfId="5329"/>
    <cellStyle name="Normal 3 2 18 3" xfId="5330"/>
    <cellStyle name="Normal 3 2 19" xfId="5331"/>
    <cellStyle name="Normal 3 2 19 2" xfId="5332"/>
    <cellStyle name="Normal 3 2 19 2 2" xfId="5333"/>
    <cellStyle name="Normal 3 2 19 3" xfId="5334"/>
    <cellStyle name="Normal 3 2 2" xfId="180"/>
    <cellStyle name="Normal 3 2 2 10" xfId="5335"/>
    <cellStyle name="Normal 3 2 2 10 2" xfId="5336"/>
    <cellStyle name="Normal 3 2 2 10 2 2" xfId="5337"/>
    <cellStyle name="Normal 3 2 2 10 3" xfId="5338"/>
    <cellStyle name="Normal 3 2 2 11" xfId="5339"/>
    <cellStyle name="Normal 3 2 2 11 2" xfId="5340"/>
    <cellStyle name="Normal 3 2 2 11 2 2" xfId="5341"/>
    <cellStyle name="Normal 3 2 2 11 3" xfId="5342"/>
    <cellStyle name="Normal 3 2 2 12" xfId="5343"/>
    <cellStyle name="Normal 3 2 2 12 2" xfId="5344"/>
    <cellStyle name="Normal 3 2 2 12 2 2" xfId="5345"/>
    <cellStyle name="Normal 3 2 2 12 3" xfId="5346"/>
    <cellStyle name="Normal 3 2 2 13" xfId="5347"/>
    <cellStyle name="Normal 3 2 2 13 2" xfId="5348"/>
    <cellStyle name="Normal 3 2 2 13 2 2" xfId="5349"/>
    <cellStyle name="Normal 3 2 2 13 3" xfId="5350"/>
    <cellStyle name="Normal 3 2 2 14" xfId="5351"/>
    <cellStyle name="Normal 3 2 2 14 2" xfId="5352"/>
    <cellStyle name="Normal 3 2 2 14 2 2" xfId="5353"/>
    <cellStyle name="Normal 3 2 2 14 3" xfId="5354"/>
    <cellStyle name="Normal 3 2 2 15" xfId="5355"/>
    <cellStyle name="Normal 3 2 2 15 2" xfId="5356"/>
    <cellStyle name="Normal 3 2 2 15 2 2" xfId="5357"/>
    <cellStyle name="Normal 3 2 2 15 3" xfId="5358"/>
    <cellStyle name="Normal 3 2 2 16" xfId="5359"/>
    <cellStyle name="Normal 3 2 2 16 2" xfId="5360"/>
    <cellStyle name="Normal 3 2 2 16 2 2" xfId="5361"/>
    <cellStyle name="Normal 3 2 2 16 3" xfId="5362"/>
    <cellStyle name="Normal 3 2 2 17" xfId="5363"/>
    <cellStyle name="Normal 3 2 2 17 2" xfId="5364"/>
    <cellStyle name="Normal 3 2 2 17 2 2" xfId="5365"/>
    <cellStyle name="Normal 3 2 2 17 3" xfId="5366"/>
    <cellStyle name="Normal 3 2 2 18" xfId="5367"/>
    <cellStyle name="Normal 3 2 2 18 2" xfId="5368"/>
    <cellStyle name="Normal 3 2 2 18 2 2" xfId="5369"/>
    <cellStyle name="Normal 3 2 2 18 3" xfId="5370"/>
    <cellStyle name="Normal 3 2 2 19" xfId="5371"/>
    <cellStyle name="Normal 3 2 2 19 2" xfId="5372"/>
    <cellStyle name="Normal 3 2 2 19 2 2" xfId="5373"/>
    <cellStyle name="Normal 3 2 2 19 3" xfId="5374"/>
    <cellStyle name="Normal 3 2 2 2" xfId="5375"/>
    <cellStyle name="Normal 3 2 2 2 2" xfId="5376"/>
    <cellStyle name="Normal 3 2 2 2 2 2" xfId="5377"/>
    <cellStyle name="Normal 3 2 2 2 3" xfId="5378"/>
    <cellStyle name="Normal 3 2 2 20" xfId="5379"/>
    <cellStyle name="Normal 3 2 2 20 2" xfId="5380"/>
    <cellStyle name="Normal 3 2 2 20 2 2" xfId="5381"/>
    <cellStyle name="Normal 3 2 2 20 3" xfId="5382"/>
    <cellStyle name="Normal 3 2 2 21" xfId="5383"/>
    <cellStyle name="Normal 3 2 2 21 2" xfId="5384"/>
    <cellStyle name="Normal 3 2 2 21 2 2" xfId="5385"/>
    <cellStyle name="Normal 3 2 2 21 3" xfId="5386"/>
    <cellStyle name="Normal 3 2 2 22" xfId="5387"/>
    <cellStyle name="Normal 3 2 2 22 2" xfId="5388"/>
    <cellStyle name="Normal 3 2 2 22 2 2" xfId="5389"/>
    <cellStyle name="Normal 3 2 2 22 3" xfId="5390"/>
    <cellStyle name="Normal 3 2 2 23" xfId="5391"/>
    <cellStyle name="Normal 3 2 2 23 2" xfId="5392"/>
    <cellStyle name="Normal 3 2 2 23 2 2" xfId="5393"/>
    <cellStyle name="Normal 3 2 2 23 3" xfId="5394"/>
    <cellStyle name="Normal 3 2 2 24" xfId="5395"/>
    <cellStyle name="Normal 3 2 2 24 2" xfId="5396"/>
    <cellStyle name="Normal 3 2 2 24 2 2" xfId="5397"/>
    <cellStyle name="Normal 3 2 2 24 3" xfId="5398"/>
    <cellStyle name="Normal 3 2 2 25" xfId="5399"/>
    <cellStyle name="Normal 3 2 2 25 2" xfId="5400"/>
    <cellStyle name="Normal 3 2 2 25 2 2" xfId="5401"/>
    <cellStyle name="Normal 3 2 2 25 3" xfId="5402"/>
    <cellStyle name="Normal 3 2 2 26" xfId="5403"/>
    <cellStyle name="Normal 3 2 2 26 2" xfId="5404"/>
    <cellStyle name="Normal 3 2 2 26 2 2" xfId="5405"/>
    <cellStyle name="Normal 3 2 2 26 3" xfId="5406"/>
    <cellStyle name="Normal 3 2 2 27" xfId="5407"/>
    <cellStyle name="Normal 3 2 2 27 2" xfId="5408"/>
    <cellStyle name="Normal 3 2 2 27 2 2" xfId="5409"/>
    <cellStyle name="Normal 3 2 2 27 3" xfId="5410"/>
    <cellStyle name="Normal 3 2 2 28" xfId="5411"/>
    <cellStyle name="Normal 3 2 2 28 2" xfId="5412"/>
    <cellStyle name="Normal 3 2 2 28 2 2" xfId="5413"/>
    <cellStyle name="Normal 3 2 2 28 3" xfId="5414"/>
    <cellStyle name="Normal 3 2 2 29" xfId="5415"/>
    <cellStyle name="Normal 3 2 2 29 2" xfId="5416"/>
    <cellStyle name="Normal 3 2 2 29 2 2" xfId="5417"/>
    <cellStyle name="Normal 3 2 2 29 3" xfId="5418"/>
    <cellStyle name="Normal 3 2 2 3" xfId="5419"/>
    <cellStyle name="Normal 3 2 2 3 2" xfId="5420"/>
    <cellStyle name="Normal 3 2 2 3 2 2" xfId="5421"/>
    <cellStyle name="Normal 3 2 2 3 3" xfId="5422"/>
    <cellStyle name="Normal 3 2 2 30" xfId="5423"/>
    <cellStyle name="Normal 3 2 2 30 2" xfId="5424"/>
    <cellStyle name="Normal 3 2 2 30 2 2" xfId="5425"/>
    <cellStyle name="Normal 3 2 2 30 3" xfId="5426"/>
    <cellStyle name="Normal 3 2 2 31" xfId="5427"/>
    <cellStyle name="Normal 3 2 2 31 2" xfId="5428"/>
    <cellStyle name="Normal 3 2 2 31 2 2" xfId="5429"/>
    <cellStyle name="Normal 3 2 2 31 3" xfId="5430"/>
    <cellStyle name="Normal 3 2 2 32" xfId="5431"/>
    <cellStyle name="Normal 3 2 2 32 2" xfId="5432"/>
    <cellStyle name="Normal 3 2 2 32 2 2" xfId="5433"/>
    <cellStyle name="Normal 3 2 2 32 3" xfId="5434"/>
    <cellStyle name="Normal 3 2 2 33" xfId="5435"/>
    <cellStyle name="Normal 3 2 2 33 2" xfId="5436"/>
    <cellStyle name="Normal 3 2 2 33 2 2" xfId="5437"/>
    <cellStyle name="Normal 3 2 2 33 3" xfId="5438"/>
    <cellStyle name="Normal 3 2 2 34" xfId="5439"/>
    <cellStyle name="Normal 3 2 2 34 2" xfId="5440"/>
    <cellStyle name="Normal 3 2 2 35" xfId="5441"/>
    <cellStyle name="Normal 3 2 2 4" xfId="5442"/>
    <cellStyle name="Normal 3 2 2 4 2" xfId="5443"/>
    <cellStyle name="Normal 3 2 2 4 2 2" xfId="5444"/>
    <cellStyle name="Normal 3 2 2 4 3" xfId="5445"/>
    <cellStyle name="Normal 3 2 2 5" xfId="5446"/>
    <cellStyle name="Normal 3 2 2 5 2" xfId="5447"/>
    <cellStyle name="Normal 3 2 2 5 2 2" xfId="5448"/>
    <cellStyle name="Normal 3 2 2 5 3" xfId="5449"/>
    <cellStyle name="Normal 3 2 2 6" xfId="5450"/>
    <cellStyle name="Normal 3 2 2 6 2" xfId="5451"/>
    <cellStyle name="Normal 3 2 2 6 2 2" xfId="5452"/>
    <cellStyle name="Normal 3 2 2 6 3" xfId="5453"/>
    <cellStyle name="Normal 3 2 2 7" xfId="5454"/>
    <cellStyle name="Normal 3 2 2 7 2" xfId="5455"/>
    <cellStyle name="Normal 3 2 2 7 2 2" xfId="5456"/>
    <cellStyle name="Normal 3 2 2 7 3" xfId="5457"/>
    <cellStyle name="Normal 3 2 2 8" xfId="5458"/>
    <cellStyle name="Normal 3 2 2 8 2" xfId="5459"/>
    <cellStyle name="Normal 3 2 2 8 2 2" xfId="5460"/>
    <cellStyle name="Normal 3 2 2 8 3" xfId="5461"/>
    <cellStyle name="Normal 3 2 2 9" xfId="5462"/>
    <cellStyle name="Normal 3 2 2 9 2" xfId="5463"/>
    <cellStyle name="Normal 3 2 2 9 2 2" xfId="5464"/>
    <cellStyle name="Normal 3 2 2 9 3" xfId="5465"/>
    <cellStyle name="Normal 3 2 20" xfId="5466"/>
    <cellStyle name="Normal 3 2 20 2" xfId="5467"/>
    <cellStyle name="Normal 3 2 20 2 2" xfId="5468"/>
    <cellStyle name="Normal 3 2 20 3" xfId="5469"/>
    <cellStyle name="Normal 3 2 21" xfId="5470"/>
    <cellStyle name="Normal 3 2 21 2" xfId="5471"/>
    <cellStyle name="Normal 3 2 21 2 2" xfId="5472"/>
    <cellStyle name="Normal 3 2 21 3" xfId="5473"/>
    <cellStyle name="Normal 3 2 22" xfId="5474"/>
    <cellStyle name="Normal 3 2 22 2" xfId="5475"/>
    <cellStyle name="Normal 3 2 22 2 2" xfId="5476"/>
    <cellStyle name="Normal 3 2 22 3" xfId="5477"/>
    <cellStyle name="Normal 3 2 23" xfId="5478"/>
    <cellStyle name="Normal 3 2 23 2" xfId="5479"/>
    <cellStyle name="Normal 3 2 23 2 2" xfId="5480"/>
    <cellStyle name="Normal 3 2 23 3" xfId="5481"/>
    <cellStyle name="Normal 3 2 24" xfId="5482"/>
    <cellStyle name="Normal 3 2 24 2" xfId="5483"/>
    <cellStyle name="Normal 3 2 24 2 2" xfId="5484"/>
    <cellStyle name="Normal 3 2 24 3" xfId="5485"/>
    <cellStyle name="Normal 3 2 25" xfId="5486"/>
    <cellStyle name="Normal 3 2 25 2" xfId="5487"/>
    <cellStyle name="Normal 3 2 25 2 2" xfId="5488"/>
    <cellStyle name="Normal 3 2 25 3" xfId="5489"/>
    <cellStyle name="Normal 3 2 26" xfId="5490"/>
    <cellStyle name="Normal 3 2 26 2" xfId="5491"/>
    <cellStyle name="Normal 3 2 26 2 2" xfId="5492"/>
    <cellStyle name="Normal 3 2 26 3" xfId="5493"/>
    <cellStyle name="Normal 3 2 27" xfId="5494"/>
    <cellStyle name="Normal 3 2 27 2" xfId="5495"/>
    <cellStyle name="Normal 3 2 27 2 2" xfId="5496"/>
    <cellStyle name="Normal 3 2 27 3" xfId="5497"/>
    <cellStyle name="Normal 3 2 28" xfId="5498"/>
    <cellStyle name="Normal 3 2 28 2" xfId="5499"/>
    <cellStyle name="Normal 3 2 28 2 2" xfId="5500"/>
    <cellStyle name="Normal 3 2 28 3" xfId="5501"/>
    <cellStyle name="Normal 3 2 29" xfId="5502"/>
    <cellStyle name="Normal 3 2 29 2" xfId="5503"/>
    <cellStyle name="Normal 3 2 29 2 2" xfId="5504"/>
    <cellStyle name="Normal 3 2 29 3" xfId="5505"/>
    <cellStyle name="Normal 3 2 3" xfId="321"/>
    <cellStyle name="Normal 3 2 3 2" xfId="5506"/>
    <cellStyle name="Normal 3 2 3 2 2" xfId="5507"/>
    <cellStyle name="Normal 3 2 3 3" xfId="5508"/>
    <cellStyle name="Normal 3 2 30" xfId="5509"/>
    <cellStyle name="Normal 3 2 30 2" xfId="5510"/>
    <cellStyle name="Normal 3 2 30 2 2" xfId="5511"/>
    <cellStyle name="Normal 3 2 30 3" xfId="5512"/>
    <cellStyle name="Normal 3 2 31" xfId="5513"/>
    <cellStyle name="Normal 3 2 31 2" xfId="5514"/>
    <cellStyle name="Normal 3 2 31 2 2" xfId="5515"/>
    <cellStyle name="Normal 3 2 31 3" xfId="5516"/>
    <cellStyle name="Normal 3 2 32" xfId="5517"/>
    <cellStyle name="Normal 3 2 32 2" xfId="5518"/>
    <cellStyle name="Normal 3 2 32 2 2" xfId="5519"/>
    <cellStyle name="Normal 3 2 32 3" xfId="5520"/>
    <cellStyle name="Normal 3 2 33" xfId="5521"/>
    <cellStyle name="Normal 3 2 33 2" xfId="5522"/>
    <cellStyle name="Normal 3 2 33 2 2" xfId="5523"/>
    <cellStyle name="Normal 3 2 33 3" xfId="5524"/>
    <cellStyle name="Normal 3 2 34" xfId="5525"/>
    <cellStyle name="Normal 3 2 34 2" xfId="5526"/>
    <cellStyle name="Normal 3 2 34 2 2" xfId="5527"/>
    <cellStyle name="Normal 3 2 34 3" xfId="5528"/>
    <cellStyle name="Normal 3 2 35" xfId="5529"/>
    <cellStyle name="Normal 3 2 35 2" xfId="5530"/>
    <cellStyle name="Normal 3 2 35 2 2" xfId="5531"/>
    <cellStyle name="Normal 3 2 35 3" xfId="5532"/>
    <cellStyle name="Normal 3 2 36" xfId="5533"/>
    <cellStyle name="Normal 3 2 36 2" xfId="5534"/>
    <cellStyle name="Normal 3 2 36 2 2" xfId="5535"/>
    <cellStyle name="Normal 3 2 36 3" xfId="5536"/>
    <cellStyle name="Normal 3 2 37" xfId="5537"/>
    <cellStyle name="Normal 3 2 37 2" xfId="5538"/>
    <cellStyle name="Normal 3 2 37 2 2" xfId="5539"/>
    <cellStyle name="Normal 3 2 37 3" xfId="5540"/>
    <cellStyle name="Normal 3 2 38" xfId="5541"/>
    <cellStyle name="Normal 3 2 38 2" xfId="5542"/>
    <cellStyle name="Normal 3 2 38 2 2" xfId="5543"/>
    <cellStyle name="Normal 3 2 38 3" xfId="5544"/>
    <cellStyle name="Normal 3 2 39" xfId="5545"/>
    <cellStyle name="Normal 3 2 39 2" xfId="5546"/>
    <cellStyle name="Normal 3 2 39 2 2" xfId="5547"/>
    <cellStyle name="Normal 3 2 39 3" xfId="5548"/>
    <cellStyle name="Normal 3 2 4" xfId="5549"/>
    <cellStyle name="Normal 3 2 4 2" xfId="5550"/>
    <cellStyle name="Normal 3 2 4 2 2" xfId="5551"/>
    <cellStyle name="Normal 3 2 4 3" xfId="5552"/>
    <cellStyle name="Normal 3 2 40" xfId="5553"/>
    <cellStyle name="Normal 3 2 40 2" xfId="5554"/>
    <cellStyle name="Normal 3 2 40 2 2" xfId="5555"/>
    <cellStyle name="Normal 3 2 40 3" xfId="5556"/>
    <cellStyle name="Normal 3 2 41" xfId="5557"/>
    <cellStyle name="Normal 3 2 41 2" xfId="5558"/>
    <cellStyle name="Normal 3 2 41 2 2" xfId="5559"/>
    <cellStyle name="Normal 3 2 41 3" xfId="5560"/>
    <cellStyle name="Normal 3 2 42" xfId="5561"/>
    <cellStyle name="Normal 3 2 42 2" xfId="5562"/>
    <cellStyle name="Normal 3 2 42 2 2" xfId="5563"/>
    <cellStyle name="Normal 3 2 42 3" xfId="5564"/>
    <cellStyle name="Normal 3 2 43" xfId="5565"/>
    <cellStyle name="Normal 3 2 43 2" xfId="5566"/>
    <cellStyle name="Normal 3 2 43 2 2" xfId="5567"/>
    <cellStyle name="Normal 3 2 43 3" xfId="5568"/>
    <cellStyle name="Normal 3 2 44" xfId="5569"/>
    <cellStyle name="Normal 3 2 44 2" xfId="5570"/>
    <cellStyle name="Normal 3 2 44 2 2" xfId="5571"/>
    <cellStyle name="Normal 3 2 44 3" xfId="5572"/>
    <cellStyle name="Normal 3 2 45" xfId="5573"/>
    <cellStyle name="Normal 3 2 45 2" xfId="5574"/>
    <cellStyle name="Normal 3 2 45 2 2" xfId="5575"/>
    <cellStyle name="Normal 3 2 45 3" xfId="5576"/>
    <cellStyle name="Normal 3 2 46" xfId="5577"/>
    <cellStyle name="Normal 3 2 46 2" xfId="5578"/>
    <cellStyle name="Normal 3 2 46 2 2" xfId="5579"/>
    <cellStyle name="Normal 3 2 46 3" xfId="5580"/>
    <cellStyle name="Normal 3 2 47" xfId="5581"/>
    <cellStyle name="Normal 3 2 47 2" xfId="5582"/>
    <cellStyle name="Normal 3 2 47 2 2" xfId="5583"/>
    <cellStyle name="Normal 3 2 47 3" xfId="5584"/>
    <cellStyle name="Normal 3 2 48" xfId="5585"/>
    <cellStyle name="Normal 3 2 48 2" xfId="5586"/>
    <cellStyle name="Normal 3 2 48 2 2" xfId="5587"/>
    <cellStyle name="Normal 3 2 48 3" xfId="5588"/>
    <cellStyle name="Normal 3 2 49" xfId="5589"/>
    <cellStyle name="Normal 3 2 49 2" xfId="5590"/>
    <cellStyle name="Normal 3 2 49 2 2" xfId="5591"/>
    <cellStyle name="Normal 3 2 49 3" xfId="5592"/>
    <cellStyle name="Normal 3 2 5" xfId="5593"/>
    <cellStyle name="Normal 3 2 5 2" xfId="5594"/>
    <cellStyle name="Normal 3 2 5 2 2" xfId="5595"/>
    <cellStyle name="Normal 3 2 5 3" xfId="5596"/>
    <cellStyle name="Normal 3 2 50" xfId="5597"/>
    <cellStyle name="Normal 3 2 50 2" xfId="5598"/>
    <cellStyle name="Normal 3 2 50 2 2" xfId="5599"/>
    <cellStyle name="Normal 3 2 50 3" xfId="5600"/>
    <cellStyle name="Normal 3 2 51" xfId="5601"/>
    <cellStyle name="Normal 3 2 51 2" xfId="5602"/>
    <cellStyle name="Normal 3 2 51 2 2" xfId="5603"/>
    <cellStyle name="Normal 3 2 51 3" xfId="5604"/>
    <cellStyle name="Normal 3 2 52" xfId="5605"/>
    <cellStyle name="Normal 3 2 52 2" xfId="5606"/>
    <cellStyle name="Normal 3 2 52 2 2" xfId="5607"/>
    <cellStyle name="Normal 3 2 52 3" xfId="5608"/>
    <cellStyle name="Normal 3 2 53" xfId="5609"/>
    <cellStyle name="Normal 3 2 53 2" xfId="5610"/>
    <cellStyle name="Normal 3 2 53 2 2" xfId="5611"/>
    <cellStyle name="Normal 3 2 53 3" xfId="5612"/>
    <cellStyle name="Normal 3 2 54" xfId="5613"/>
    <cellStyle name="Normal 3 2 54 2" xfId="5614"/>
    <cellStyle name="Normal 3 2 54 2 2" xfId="5615"/>
    <cellStyle name="Normal 3 2 54 3" xfId="5616"/>
    <cellStyle name="Normal 3 2 55" xfId="5617"/>
    <cellStyle name="Normal 3 2 55 2" xfId="5618"/>
    <cellStyle name="Normal 3 2 55 2 2" xfId="5619"/>
    <cellStyle name="Normal 3 2 55 3" xfId="5620"/>
    <cellStyle name="Normal 3 2 56" xfId="5621"/>
    <cellStyle name="Normal 3 2 57" xfId="5622"/>
    <cellStyle name="Normal 3 2 57 2" xfId="5623"/>
    <cellStyle name="Normal 3 2 58" xfId="5624"/>
    <cellStyle name="Normal 3 2 59" xfId="5625"/>
    <cellStyle name="Normal 3 2 6" xfId="5626"/>
    <cellStyle name="Normal 3 2 6 2" xfId="5627"/>
    <cellStyle name="Normal 3 2 6 2 2" xfId="5628"/>
    <cellStyle name="Normal 3 2 6 3" xfId="5629"/>
    <cellStyle name="Normal 3 2 60" xfId="5630"/>
    <cellStyle name="Normal 3 2 7" xfId="5631"/>
    <cellStyle name="Normal 3 2 7 2" xfId="5632"/>
    <cellStyle name="Normal 3 2 7 2 2" xfId="5633"/>
    <cellStyle name="Normal 3 2 7 3" xfId="5634"/>
    <cellStyle name="Normal 3 2 8" xfId="5635"/>
    <cellStyle name="Normal 3 2 8 2" xfId="5636"/>
    <cellStyle name="Normal 3 2 8 2 2" xfId="5637"/>
    <cellStyle name="Normal 3 2 8 3" xfId="5638"/>
    <cellStyle name="Normal 3 2 9" xfId="5639"/>
    <cellStyle name="Normal 3 2 9 2" xfId="5640"/>
    <cellStyle name="Normal 3 2 9 2 2" xfId="5641"/>
    <cellStyle name="Normal 3 2 9 3" xfId="5642"/>
    <cellStyle name="Normal 3 20" xfId="5643"/>
    <cellStyle name="Normal 3 20 10" xfId="5644"/>
    <cellStyle name="Normal 3 20 10 2" xfId="5645"/>
    <cellStyle name="Normal 3 20 10 2 2" xfId="5646"/>
    <cellStyle name="Normal 3 20 10 3" xfId="5647"/>
    <cellStyle name="Normal 3 20 11" xfId="5648"/>
    <cellStyle name="Normal 3 20 11 2" xfId="5649"/>
    <cellStyle name="Normal 3 20 11 2 2" xfId="5650"/>
    <cellStyle name="Normal 3 20 11 3" xfId="5651"/>
    <cellStyle name="Normal 3 20 12" xfId="5652"/>
    <cellStyle name="Normal 3 20 12 2" xfId="5653"/>
    <cellStyle name="Normal 3 20 12 2 2" xfId="5654"/>
    <cellStyle name="Normal 3 20 12 3" xfId="5655"/>
    <cellStyle name="Normal 3 20 13" xfId="5656"/>
    <cellStyle name="Normal 3 20 13 2" xfId="5657"/>
    <cellStyle name="Normal 3 20 13 2 2" xfId="5658"/>
    <cellStyle name="Normal 3 20 13 3" xfId="5659"/>
    <cellStyle name="Normal 3 20 14" xfId="5660"/>
    <cellStyle name="Normal 3 20 14 2" xfId="5661"/>
    <cellStyle name="Normal 3 20 14 2 2" xfId="5662"/>
    <cellStyle name="Normal 3 20 14 3" xfId="5663"/>
    <cellStyle name="Normal 3 20 15" xfId="5664"/>
    <cellStyle name="Normal 3 20 15 2" xfId="5665"/>
    <cellStyle name="Normal 3 20 15 2 2" xfId="5666"/>
    <cellStyle name="Normal 3 20 15 3" xfId="5667"/>
    <cellStyle name="Normal 3 20 16" xfId="5668"/>
    <cellStyle name="Normal 3 20 16 2" xfId="5669"/>
    <cellStyle name="Normal 3 20 16 2 2" xfId="5670"/>
    <cellStyle name="Normal 3 20 16 3" xfId="5671"/>
    <cellStyle name="Normal 3 20 17" xfId="5672"/>
    <cellStyle name="Normal 3 20 17 2" xfId="5673"/>
    <cellStyle name="Normal 3 20 17 2 2" xfId="5674"/>
    <cellStyle name="Normal 3 20 17 3" xfId="5675"/>
    <cellStyle name="Normal 3 20 18" xfId="5676"/>
    <cellStyle name="Normal 3 20 18 2" xfId="5677"/>
    <cellStyle name="Normal 3 20 18 2 2" xfId="5678"/>
    <cellStyle name="Normal 3 20 18 3" xfId="5679"/>
    <cellStyle name="Normal 3 20 19" xfId="5680"/>
    <cellStyle name="Normal 3 20 19 2" xfId="5681"/>
    <cellStyle name="Normal 3 20 19 2 2" xfId="5682"/>
    <cellStyle name="Normal 3 20 19 3" xfId="5683"/>
    <cellStyle name="Normal 3 20 2" xfId="5684"/>
    <cellStyle name="Normal 3 20 2 2" xfId="5685"/>
    <cellStyle name="Normal 3 20 2 2 2" xfId="5686"/>
    <cellStyle name="Normal 3 20 2 3" xfId="5687"/>
    <cellStyle name="Normal 3 20 20" xfId="5688"/>
    <cellStyle name="Normal 3 20 20 2" xfId="5689"/>
    <cellStyle name="Normal 3 20 20 2 2" xfId="5690"/>
    <cellStyle name="Normal 3 20 20 3" xfId="5691"/>
    <cellStyle name="Normal 3 20 21" xfId="5692"/>
    <cellStyle name="Normal 3 20 21 2" xfId="5693"/>
    <cellStyle name="Normal 3 20 21 2 2" xfId="5694"/>
    <cellStyle name="Normal 3 20 21 3" xfId="5695"/>
    <cellStyle name="Normal 3 20 22" xfId="5696"/>
    <cellStyle name="Normal 3 20 22 2" xfId="5697"/>
    <cellStyle name="Normal 3 20 22 2 2" xfId="5698"/>
    <cellStyle name="Normal 3 20 22 3" xfId="5699"/>
    <cellStyle name="Normal 3 20 23" xfId="5700"/>
    <cellStyle name="Normal 3 20 23 2" xfId="5701"/>
    <cellStyle name="Normal 3 20 23 2 2" xfId="5702"/>
    <cellStyle name="Normal 3 20 23 3" xfId="5703"/>
    <cellStyle name="Normal 3 20 24" xfId="5704"/>
    <cellStyle name="Normal 3 20 24 2" xfId="5705"/>
    <cellStyle name="Normal 3 20 25" xfId="5706"/>
    <cellStyle name="Normal 3 20 3" xfId="5707"/>
    <cellStyle name="Normal 3 20 3 2" xfId="5708"/>
    <cellStyle name="Normal 3 20 3 2 2" xfId="5709"/>
    <cellStyle name="Normal 3 20 3 3" xfId="5710"/>
    <cellStyle name="Normal 3 20 4" xfId="5711"/>
    <cellStyle name="Normal 3 20 4 2" xfId="5712"/>
    <cellStyle name="Normal 3 20 4 2 2" xfId="5713"/>
    <cellStyle name="Normal 3 20 4 3" xfId="5714"/>
    <cellStyle name="Normal 3 20 5" xfId="5715"/>
    <cellStyle name="Normal 3 20 5 2" xfId="5716"/>
    <cellStyle name="Normal 3 20 5 2 2" xfId="5717"/>
    <cellStyle name="Normal 3 20 5 3" xfId="5718"/>
    <cellStyle name="Normal 3 20 6" xfId="5719"/>
    <cellStyle name="Normal 3 20 6 2" xfId="5720"/>
    <cellStyle name="Normal 3 20 6 2 2" xfId="5721"/>
    <cellStyle name="Normal 3 20 6 3" xfId="5722"/>
    <cellStyle name="Normal 3 20 7" xfId="5723"/>
    <cellStyle name="Normal 3 20 7 2" xfId="5724"/>
    <cellStyle name="Normal 3 20 7 2 2" xfId="5725"/>
    <cellStyle name="Normal 3 20 7 3" xfId="5726"/>
    <cellStyle name="Normal 3 20 8" xfId="5727"/>
    <cellStyle name="Normal 3 20 8 2" xfId="5728"/>
    <cellStyle name="Normal 3 20 8 2 2" xfId="5729"/>
    <cellStyle name="Normal 3 20 8 3" xfId="5730"/>
    <cellStyle name="Normal 3 20 9" xfId="5731"/>
    <cellStyle name="Normal 3 20 9 2" xfId="5732"/>
    <cellStyle name="Normal 3 20 9 2 2" xfId="5733"/>
    <cellStyle name="Normal 3 20 9 3" xfId="5734"/>
    <cellStyle name="Normal 3 21" xfId="5735"/>
    <cellStyle name="Normal 3 21 10" xfId="5736"/>
    <cellStyle name="Normal 3 21 10 2" xfId="5737"/>
    <cellStyle name="Normal 3 21 10 2 2" xfId="5738"/>
    <cellStyle name="Normal 3 21 10 3" xfId="5739"/>
    <cellStyle name="Normal 3 21 11" xfId="5740"/>
    <cellStyle name="Normal 3 21 11 2" xfId="5741"/>
    <cellStyle name="Normal 3 21 11 2 2" xfId="5742"/>
    <cellStyle name="Normal 3 21 11 3" xfId="5743"/>
    <cellStyle name="Normal 3 21 12" xfId="5744"/>
    <cellStyle name="Normal 3 21 12 2" xfId="5745"/>
    <cellStyle name="Normal 3 21 12 2 2" xfId="5746"/>
    <cellStyle name="Normal 3 21 12 3" xfId="5747"/>
    <cellStyle name="Normal 3 21 13" xfId="5748"/>
    <cellStyle name="Normal 3 21 13 2" xfId="5749"/>
    <cellStyle name="Normal 3 21 13 2 2" xfId="5750"/>
    <cellStyle name="Normal 3 21 13 3" xfId="5751"/>
    <cellStyle name="Normal 3 21 14" xfId="5752"/>
    <cellStyle name="Normal 3 21 14 2" xfId="5753"/>
    <cellStyle name="Normal 3 21 14 2 2" xfId="5754"/>
    <cellStyle name="Normal 3 21 14 3" xfId="5755"/>
    <cellStyle name="Normal 3 21 15" xfId="5756"/>
    <cellStyle name="Normal 3 21 15 2" xfId="5757"/>
    <cellStyle name="Normal 3 21 15 2 2" xfId="5758"/>
    <cellStyle name="Normal 3 21 15 3" xfId="5759"/>
    <cellStyle name="Normal 3 21 16" xfId="5760"/>
    <cellStyle name="Normal 3 21 16 2" xfId="5761"/>
    <cellStyle name="Normal 3 21 16 2 2" xfId="5762"/>
    <cellStyle name="Normal 3 21 16 3" xfId="5763"/>
    <cellStyle name="Normal 3 21 17" xfId="5764"/>
    <cellStyle name="Normal 3 21 17 2" xfId="5765"/>
    <cellStyle name="Normal 3 21 17 2 2" xfId="5766"/>
    <cellStyle name="Normal 3 21 17 3" xfId="5767"/>
    <cellStyle name="Normal 3 21 18" xfId="5768"/>
    <cellStyle name="Normal 3 21 18 2" xfId="5769"/>
    <cellStyle name="Normal 3 21 18 2 2" xfId="5770"/>
    <cellStyle name="Normal 3 21 18 3" xfId="5771"/>
    <cellStyle name="Normal 3 21 19" xfId="5772"/>
    <cellStyle name="Normal 3 21 19 2" xfId="5773"/>
    <cellStyle name="Normal 3 21 19 2 2" xfId="5774"/>
    <cellStyle name="Normal 3 21 19 3" xfId="5775"/>
    <cellStyle name="Normal 3 21 2" xfId="5776"/>
    <cellStyle name="Normal 3 21 2 2" xfId="5777"/>
    <cellStyle name="Normal 3 21 2 2 2" xfId="5778"/>
    <cellStyle name="Normal 3 21 2 3" xfId="5779"/>
    <cellStyle name="Normal 3 21 20" xfId="5780"/>
    <cellStyle name="Normal 3 21 20 2" xfId="5781"/>
    <cellStyle name="Normal 3 21 20 2 2" xfId="5782"/>
    <cellStyle name="Normal 3 21 20 3" xfId="5783"/>
    <cellStyle name="Normal 3 21 21" xfId="5784"/>
    <cellStyle name="Normal 3 21 21 2" xfId="5785"/>
    <cellStyle name="Normal 3 21 21 2 2" xfId="5786"/>
    <cellStyle name="Normal 3 21 21 3" xfId="5787"/>
    <cellStyle name="Normal 3 21 22" xfId="5788"/>
    <cellStyle name="Normal 3 21 22 2" xfId="5789"/>
    <cellStyle name="Normal 3 21 22 2 2" xfId="5790"/>
    <cellStyle name="Normal 3 21 22 3" xfId="5791"/>
    <cellStyle name="Normal 3 21 23" xfId="5792"/>
    <cellStyle name="Normal 3 21 23 2" xfId="5793"/>
    <cellStyle name="Normal 3 21 23 2 2" xfId="5794"/>
    <cellStyle name="Normal 3 21 23 3" xfId="5795"/>
    <cellStyle name="Normal 3 21 24" xfId="5796"/>
    <cellStyle name="Normal 3 21 24 2" xfId="5797"/>
    <cellStyle name="Normal 3 21 25" xfId="5798"/>
    <cellStyle name="Normal 3 21 3" xfId="5799"/>
    <cellStyle name="Normal 3 21 3 2" xfId="5800"/>
    <cellStyle name="Normal 3 21 3 2 2" xfId="5801"/>
    <cellStyle name="Normal 3 21 3 3" xfId="5802"/>
    <cellStyle name="Normal 3 21 4" xfId="5803"/>
    <cellStyle name="Normal 3 21 4 2" xfId="5804"/>
    <cellStyle name="Normal 3 21 4 2 2" xfId="5805"/>
    <cellStyle name="Normal 3 21 4 3" xfId="5806"/>
    <cellStyle name="Normal 3 21 5" xfId="5807"/>
    <cellStyle name="Normal 3 21 5 2" xfId="5808"/>
    <cellStyle name="Normal 3 21 5 2 2" xfId="5809"/>
    <cellStyle name="Normal 3 21 5 3" xfId="5810"/>
    <cellStyle name="Normal 3 21 6" xfId="5811"/>
    <cellStyle name="Normal 3 21 6 2" xfId="5812"/>
    <cellStyle name="Normal 3 21 6 2 2" xfId="5813"/>
    <cellStyle name="Normal 3 21 6 3" xfId="5814"/>
    <cellStyle name="Normal 3 21 7" xfId="5815"/>
    <cellStyle name="Normal 3 21 7 2" xfId="5816"/>
    <cellStyle name="Normal 3 21 7 2 2" xfId="5817"/>
    <cellStyle name="Normal 3 21 7 3" xfId="5818"/>
    <cellStyle name="Normal 3 21 8" xfId="5819"/>
    <cellStyle name="Normal 3 21 8 2" xfId="5820"/>
    <cellStyle name="Normal 3 21 8 2 2" xfId="5821"/>
    <cellStyle name="Normal 3 21 8 3" xfId="5822"/>
    <cellStyle name="Normal 3 21 9" xfId="5823"/>
    <cellStyle name="Normal 3 21 9 2" xfId="5824"/>
    <cellStyle name="Normal 3 21 9 2 2" xfId="5825"/>
    <cellStyle name="Normal 3 21 9 3" xfId="5826"/>
    <cellStyle name="Normal 3 22" xfId="5827"/>
    <cellStyle name="Normal 3 22 10" xfId="5828"/>
    <cellStyle name="Normal 3 22 10 2" xfId="5829"/>
    <cellStyle name="Normal 3 22 10 2 2" xfId="5830"/>
    <cellStyle name="Normal 3 22 10 3" xfId="5831"/>
    <cellStyle name="Normal 3 22 11" xfId="5832"/>
    <cellStyle name="Normal 3 22 11 2" xfId="5833"/>
    <cellStyle name="Normal 3 22 11 2 2" xfId="5834"/>
    <cellStyle name="Normal 3 22 11 3" xfId="5835"/>
    <cellStyle name="Normal 3 22 12" xfId="5836"/>
    <cellStyle name="Normal 3 22 12 2" xfId="5837"/>
    <cellStyle name="Normal 3 22 12 2 2" xfId="5838"/>
    <cellStyle name="Normal 3 22 12 3" xfId="5839"/>
    <cellStyle name="Normal 3 22 13" xfId="5840"/>
    <cellStyle name="Normal 3 22 13 2" xfId="5841"/>
    <cellStyle name="Normal 3 22 13 2 2" xfId="5842"/>
    <cellStyle name="Normal 3 22 13 3" xfId="5843"/>
    <cellStyle name="Normal 3 22 14" xfId="5844"/>
    <cellStyle name="Normal 3 22 14 2" xfId="5845"/>
    <cellStyle name="Normal 3 22 14 2 2" xfId="5846"/>
    <cellStyle name="Normal 3 22 14 3" xfId="5847"/>
    <cellStyle name="Normal 3 22 15" xfId="5848"/>
    <cellStyle name="Normal 3 22 15 2" xfId="5849"/>
    <cellStyle name="Normal 3 22 15 2 2" xfId="5850"/>
    <cellStyle name="Normal 3 22 15 3" xfId="5851"/>
    <cellStyle name="Normal 3 22 16" xfId="5852"/>
    <cellStyle name="Normal 3 22 16 2" xfId="5853"/>
    <cellStyle name="Normal 3 22 16 2 2" xfId="5854"/>
    <cellStyle name="Normal 3 22 16 3" xfId="5855"/>
    <cellStyle name="Normal 3 22 17" xfId="5856"/>
    <cellStyle name="Normal 3 22 17 2" xfId="5857"/>
    <cellStyle name="Normal 3 22 17 2 2" xfId="5858"/>
    <cellStyle name="Normal 3 22 17 3" xfId="5859"/>
    <cellStyle name="Normal 3 22 18" xfId="5860"/>
    <cellStyle name="Normal 3 22 18 2" xfId="5861"/>
    <cellStyle name="Normal 3 22 18 2 2" xfId="5862"/>
    <cellStyle name="Normal 3 22 18 3" xfId="5863"/>
    <cellStyle name="Normal 3 22 19" xfId="5864"/>
    <cellStyle name="Normal 3 22 19 2" xfId="5865"/>
    <cellStyle name="Normal 3 22 19 2 2" xfId="5866"/>
    <cellStyle name="Normal 3 22 19 3" xfId="5867"/>
    <cellStyle name="Normal 3 22 2" xfId="5868"/>
    <cellStyle name="Normal 3 22 2 2" xfId="5869"/>
    <cellStyle name="Normal 3 22 2 2 2" xfId="5870"/>
    <cellStyle name="Normal 3 22 2 3" xfId="5871"/>
    <cellStyle name="Normal 3 22 20" xfId="5872"/>
    <cellStyle name="Normal 3 22 20 2" xfId="5873"/>
    <cellStyle name="Normal 3 22 20 2 2" xfId="5874"/>
    <cellStyle name="Normal 3 22 20 3" xfId="5875"/>
    <cellStyle name="Normal 3 22 21" xfId="5876"/>
    <cellStyle name="Normal 3 22 21 2" xfId="5877"/>
    <cellStyle name="Normal 3 22 21 2 2" xfId="5878"/>
    <cellStyle name="Normal 3 22 21 3" xfId="5879"/>
    <cellStyle name="Normal 3 22 22" xfId="5880"/>
    <cellStyle name="Normal 3 22 22 2" xfId="5881"/>
    <cellStyle name="Normal 3 22 22 2 2" xfId="5882"/>
    <cellStyle name="Normal 3 22 22 3" xfId="5883"/>
    <cellStyle name="Normal 3 22 23" xfId="5884"/>
    <cellStyle name="Normal 3 22 23 2" xfId="5885"/>
    <cellStyle name="Normal 3 22 23 2 2" xfId="5886"/>
    <cellStyle name="Normal 3 22 23 3" xfId="5887"/>
    <cellStyle name="Normal 3 22 24" xfId="5888"/>
    <cellStyle name="Normal 3 22 24 2" xfId="5889"/>
    <cellStyle name="Normal 3 22 25" xfId="5890"/>
    <cellStyle name="Normal 3 22 3" xfId="5891"/>
    <cellStyle name="Normal 3 22 3 2" xfId="5892"/>
    <cellStyle name="Normal 3 22 3 2 2" xfId="5893"/>
    <cellStyle name="Normal 3 22 3 3" xfId="5894"/>
    <cellStyle name="Normal 3 22 4" xfId="5895"/>
    <cellStyle name="Normal 3 22 4 2" xfId="5896"/>
    <cellStyle name="Normal 3 22 4 2 2" xfId="5897"/>
    <cellStyle name="Normal 3 22 4 3" xfId="5898"/>
    <cellStyle name="Normal 3 22 5" xfId="5899"/>
    <cellStyle name="Normal 3 22 5 2" xfId="5900"/>
    <cellStyle name="Normal 3 22 5 2 2" xfId="5901"/>
    <cellStyle name="Normal 3 22 5 3" xfId="5902"/>
    <cellStyle name="Normal 3 22 6" xfId="5903"/>
    <cellStyle name="Normal 3 22 6 2" xfId="5904"/>
    <cellStyle name="Normal 3 22 6 2 2" xfId="5905"/>
    <cellStyle name="Normal 3 22 6 3" xfId="5906"/>
    <cellStyle name="Normal 3 22 7" xfId="5907"/>
    <cellStyle name="Normal 3 22 7 2" xfId="5908"/>
    <cellStyle name="Normal 3 22 7 2 2" xfId="5909"/>
    <cellStyle name="Normal 3 22 7 3" xfId="5910"/>
    <cellStyle name="Normal 3 22 8" xfId="5911"/>
    <cellStyle name="Normal 3 22 8 2" xfId="5912"/>
    <cellStyle name="Normal 3 22 8 2 2" xfId="5913"/>
    <cellStyle name="Normal 3 22 8 3" xfId="5914"/>
    <cellStyle name="Normal 3 22 9" xfId="5915"/>
    <cellStyle name="Normal 3 22 9 2" xfId="5916"/>
    <cellStyle name="Normal 3 22 9 2 2" xfId="5917"/>
    <cellStyle name="Normal 3 22 9 3" xfId="5918"/>
    <cellStyle name="Normal 3 23" xfId="5919"/>
    <cellStyle name="Normal 3 23 10" xfId="5920"/>
    <cellStyle name="Normal 3 23 10 2" xfId="5921"/>
    <cellStyle name="Normal 3 23 10 2 2" xfId="5922"/>
    <cellStyle name="Normal 3 23 10 3" xfId="5923"/>
    <cellStyle name="Normal 3 23 11" xfId="5924"/>
    <cellStyle name="Normal 3 23 11 2" xfId="5925"/>
    <cellStyle name="Normal 3 23 11 2 2" xfId="5926"/>
    <cellStyle name="Normal 3 23 11 3" xfId="5927"/>
    <cellStyle name="Normal 3 23 12" xfId="5928"/>
    <cellStyle name="Normal 3 23 12 2" xfId="5929"/>
    <cellStyle name="Normal 3 23 12 2 2" xfId="5930"/>
    <cellStyle name="Normal 3 23 12 3" xfId="5931"/>
    <cellStyle name="Normal 3 23 13" xfId="5932"/>
    <cellStyle name="Normal 3 23 13 2" xfId="5933"/>
    <cellStyle name="Normal 3 23 13 2 2" xfId="5934"/>
    <cellStyle name="Normal 3 23 13 3" xfId="5935"/>
    <cellStyle name="Normal 3 23 14" xfId="5936"/>
    <cellStyle name="Normal 3 23 14 2" xfId="5937"/>
    <cellStyle name="Normal 3 23 14 2 2" xfId="5938"/>
    <cellStyle name="Normal 3 23 14 3" xfId="5939"/>
    <cellStyle name="Normal 3 23 15" xfId="5940"/>
    <cellStyle name="Normal 3 23 15 2" xfId="5941"/>
    <cellStyle name="Normal 3 23 15 2 2" xfId="5942"/>
    <cellStyle name="Normal 3 23 15 3" xfId="5943"/>
    <cellStyle name="Normal 3 23 16" xfId="5944"/>
    <cellStyle name="Normal 3 23 16 2" xfId="5945"/>
    <cellStyle name="Normal 3 23 16 2 2" xfId="5946"/>
    <cellStyle name="Normal 3 23 16 3" xfId="5947"/>
    <cellStyle name="Normal 3 23 17" xfId="5948"/>
    <cellStyle name="Normal 3 23 17 2" xfId="5949"/>
    <cellStyle name="Normal 3 23 17 2 2" xfId="5950"/>
    <cellStyle name="Normal 3 23 17 3" xfId="5951"/>
    <cellStyle name="Normal 3 23 18" xfId="5952"/>
    <cellStyle name="Normal 3 23 18 2" xfId="5953"/>
    <cellStyle name="Normal 3 23 18 2 2" xfId="5954"/>
    <cellStyle name="Normal 3 23 18 3" xfId="5955"/>
    <cellStyle name="Normal 3 23 19" xfId="5956"/>
    <cellStyle name="Normal 3 23 19 2" xfId="5957"/>
    <cellStyle name="Normal 3 23 19 2 2" xfId="5958"/>
    <cellStyle name="Normal 3 23 19 3" xfId="5959"/>
    <cellStyle name="Normal 3 23 2" xfId="5960"/>
    <cellStyle name="Normal 3 23 2 2" xfId="5961"/>
    <cellStyle name="Normal 3 23 2 2 2" xfId="5962"/>
    <cellStyle name="Normal 3 23 2 3" xfId="5963"/>
    <cellStyle name="Normal 3 23 20" xfId="5964"/>
    <cellStyle name="Normal 3 23 20 2" xfId="5965"/>
    <cellStyle name="Normal 3 23 20 2 2" xfId="5966"/>
    <cellStyle name="Normal 3 23 20 3" xfId="5967"/>
    <cellStyle name="Normal 3 23 21" xfId="5968"/>
    <cellStyle name="Normal 3 23 21 2" xfId="5969"/>
    <cellStyle name="Normal 3 23 21 2 2" xfId="5970"/>
    <cellStyle name="Normal 3 23 21 3" xfId="5971"/>
    <cellStyle name="Normal 3 23 22" xfId="5972"/>
    <cellStyle name="Normal 3 23 22 2" xfId="5973"/>
    <cellStyle name="Normal 3 23 22 2 2" xfId="5974"/>
    <cellStyle name="Normal 3 23 22 3" xfId="5975"/>
    <cellStyle name="Normal 3 23 23" xfId="5976"/>
    <cellStyle name="Normal 3 23 23 2" xfId="5977"/>
    <cellStyle name="Normal 3 23 23 2 2" xfId="5978"/>
    <cellStyle name="Normal 3 23 23 3" xfId="5979"/>
    <cellStyle name="Normal 3 23 24" xfId="5980"/>
    <cellStyle name="Normal 3 23 24 2" xfId="5981"/>
    <cellStyle name="Normal 3 23 25" xfId="5982"/>
    <cellStyle name="Normal 3 23 3" xfId="5983"/>
    <cellStyle name="Normal 3 23 3 2" xfId="5984"/>
    <cellStyle name="Normal 3 23 3 2 2" xfId="5985"/>
    <cellStyle name="Normal 3 23 3 3" xfId="5986"/>
    <cellStyle name="Normal 3 23 4" xfId="5987"/>
    <cellStyle name="Normal 3 23 4 2" xfId="5988"/>
    <cellStyle name="Normal 3 23 4 2 2" xfId="5989"/>
    <cellStyle name="Normal 3 23 4 3" xfId="5990"/>
    <cellStyle name="Normal 3 23 5" xfId="5991"/>
    <cellStyle name="Normal 3 23 5 2" xfId="5992"/>
    <cellStyle name="Normal 3 23 5 2 2" xfId="5993"/>
    <cellStyle name="Normal 3 23 5 3" xfId="5994"/>
    <cellStyle name="Normal 3 23 6" xfId="5995"/>
    <cellStyle name="Normal 3 23 6 2" xfId="5996"/>
    <cellStyle name="Normal 3 23 6 2 2" xfId="5997"/>
    <cellStyle name="Normal 3 23 6 3" xfId="5998"/>
    <cellStyle name="Normal 3 23 7" xfId="5999"/>
    <cellStyle name="Normal 3 23 7 2" xfId="6000"/>
    <cellStyle name="Normal 3 23 7 2 2" xfId="6001"/>
    <cellStyle name="Normal 3 23 7 3" xfId="6002"/>
    <cellStyle name="Normal 3 23 8" xfId="6003"/>
    <cellStyle name="Normal 3 23 8 2" xfId="6004"/>
    <cellStyle name="Normal 3 23 8 2 2" xfId="6005"/>
    <cellStyle name="Normal 3 23 8 3" xfId="6006"/>
    <cellStyle name="Normal 3 23 9" xfId="6007"/>
    <cellStyle name="Normal 3 23 9 2" xfId="6008"/>
    <cellStyle name="Normal 3 23 9 2 2" xfId="6009"/>
    <cellStyle name="Normal 3 23 9 3" xfId="6010"/>
    <cellStyle name="Normal 3 24" xfId="6011"/>
    <cellStyle name="Normal 3 24 10" xfId="6012"/>
    <cellStyle name="Normal 3 24 10 2" xfId="6013"/>
    <cellStyle name="Normal 3 24 10 2 2" xfId="6014"/>
    <cellStyle name="Normal 3 24 10 3" xfId="6015"/>
    <cellStyle name="Normal 3 24 11" xfId="6016"/>
    <cellStyle name="Normal 3 24 11 2" xfId="6017"/>
    <cellStyle name="Normal 3 24 11 2 2" xfId="6018"/>
    <cellStyle name="Normal 3 24 11 3" xfId="6019"/>
    <cellStyle name="Normal 3 24 12" xfId="6020"/>
    <cellStyle name="Normal 3 24 12 2" xfId="6021"/>
    <cellStyle name="Normal 3 24 12 2 2" xfId="6022"/>
    <cellStyle name="Normal 3 24 12 3" xfId="6023"/>
    <cellStyle name="Normal 3 24 13" xfId="6024"/>
    <cellStyle name="Normal 3 24 13 2" xfId="6025"/>
    <cellStyle name="Normal 3 24 13 2 2" xfId="6026"/>
    <cellStyle name="Normal 3 24 13 3" xfId="6027"/>
    <cellStyle name="Normal 3 24 14" xfId="6028"/>
    <cellStyle name="Normal 3 24 14 2" xfId="6029"/>
    <cellStyle name="Normal 3 24 14 2 2" xfId="6030"/>
    <cellStyle name="Normal 3 24 14 3" xfId="6031"/>
    <cellStyle name="Normal 3 24 15" xfId="6032"/>
    <cellStyle name="Normal 3 24 15 2" xfId="6033"/>
    <cellStyle name="Normal 3 24 15 2 2" xfId="6034"/>
    <cellStyle name="Normal 3 24 15 3" xfId="6035"/>
    <cellStyle name="Normal 3 24 16" xfId="6036"/>
    <cellStyle name="Normal 3 24 16 2" xfId="6037"/>
    <cellStyle name="Normal 3 24 16 2 2" xfId="6038"/>
    <cellStyle name="Normal 3 24 16 3" xfId="6039"/>
    <cellStyle name="Normal 3 24 17" xfId="6040"/>
    <cellStyle name="Normal 3 24 17 2" xfId="6041"/>
    <cellStyle name="Normal 3 24 17 2 2" xfId="6042"/>
    <cellStyle name="Normal 3 24 17 3" xfId="6043"/>
    <cellStyle name="Normal 3 24 18" xfId="6044"/>
    <cellStyle name="Normal 3 24 18 2" xfId="6045"/>
    <cellStyle name="Normal 3 24 18 2 2" xfId="6046"/>
    <cellStyle name="Normal 3 24 18 3" xfId="6047"/>
    <cellStyle name="Normal 3 24 19" xfId="6048"/>
    <cellStyle name="Normal 3 24 19 2" xfId="6049"/>
    <cellStyle name="Normal 3 24 19 2 2" xfId="6050"/>
    <cellStyle name="Normal 3 24 19 3" xfId="6051"/>
    <cellStyle name="Normal 3 24 2" xfId="6052"/>
    <cellStyle name="Normal 3 24 2 2" xfId="6053"/>
    <cellStyle name="Normal 3 24 2 2 2" xfId="6054"/>
    <cellStyle name="Normal 3 24 2 3" xfId="6055"/>
    <cellStyle name="Normal 3 24 20" xfId="6056"/>
    <cellStyle name="Normal 3 24 20 2" xfId="6057"/>
    <cellStyle name="Normal 3 24 20 2 2" xfId="6058"/>
    <cellStyle name="Normal 3 24 20 3" xfId="6059"/>
    <cellStyle name="Normal 3 24 21" xfId="6060"/>
    <cellStyle name="Normal 3 24 21 2" xfId="6061"/>
    <cellStyle name="Normal 3 24 21 2 2" xfId="6062"/>
    <cellStyle name="Normal 3 24 21 3" xfId="6063"/>
    <cellStyle name="Normal 3 24 22" xfId="6064"/>
    <cellStyle name="Normal 3 24 22 2" xfId="6065"/>
    <cellStyle name="Normal 3 24 22 2 2" xfId="6066"/>
    <cellStyle name="Normal 3 24 22 3" xfId="6067"/>
    <cellStyle name="Normal 3 24 23" xfId="6068"/>
    <cellStyle name="Normal 3 24 23 2" xfId="6069"/>
    <cellStyle name="Normal 3 24 23 2 2" xfId="6070"/>
    <cellStyle name="Normal 3 24 23 3" xfId="6071"/>
    <cellStyle name="Normal 3 24 24" xfId="6072"/>
    <cellStyle name="Normal 3 24 24 2" xfId="6073"/>
    <cellStyle name="Normal 3 24 25" xfId="6074"/>
    <cellStyle name="Normal 3 24 3" xfId="6075"/>
    <cellStyle name="Normal 3 24 3 2" xfId="6076"/>
    <cellStyle name="Normal 3 24 3 2 2" xfId="6077"/>
    <cellStyle name="Normal 3 24 3 3" xfId="6078"/>
    <cellStyle name="Normal 3 24 4" xfId="6079"/>
    <cellStyle name="Normal 3 24 4 2" xfId="6080"/>
    <cellStyle name="Normal 3 24 4 2 2" xfId="6081"/>
    <cellStyle name="Normal 3 24 4 3" xfId="6082"/>
    <cellStyle name="Normal 3 24 5" xfId="6083"/>
    <cellStyle name="Normal 3 24 5 2" xfId="6084"/>
    <cellStyle name="Normal 3 24 5 2 2" xfId="6085"/>
    <cellStyle name="Normal 3 24 5 3" xfId="6086"/>
    <cellStyle name="Normal 3 24 6" xfId="6087"/>
    <cellStyle name="Normal 3 24 6 2" xfId="6088"/>
    <cellStyle name="Normal 3 24 6 2 2" xfId="6089"/>
    <cellStyle name="Normal 3 24 6 3" xfId="6090"/>
    <cellStyle name="Normal 3 24 7" xfId="6091"/>
    <cellStyle name="Normal 3 24 7 2" xfId="6092"/>
    <cellStyle name="Normal 3 24 7 2 2" xfId="6093"/>
    <cellStyle name="Normal 3 24 7 3" xfId="6094"/>
    <cellStyle name="Normal 3 24 8" xfId="6095"/>
    <cellStyle name="Normal 3 24 8 2" xfId="6096"/>
    <cellStyle name="Normal 3 24 8 2 2" xfId="6097"/>
    <cellStyle name="Normal 3 24 8 3" xfId="6098"/>
    <cellStyle name="Normal 3 24 9" xfId="6099"/>
    <cellStyle name="Normal 3 24 9 2" xfId="6100"/>
    <cellStyle name="Normal 3 24 9 2 2" xfId="6101"/>
    <cellStyle name="Normal 3 24 9 3" xfId="6102"/>
    <cellStyle name="Normal 3 25" xfId="6103"/>
    <cellStyle name="Normal 3 25 10" xfId="6104"/>
    <cellStyle name="Normal 3 25 10 2" xfId="6105"/>
    <cellStyle name="Normal 3 25 10 2 2" xfId="6106"/>
    <cellStyle name="Normal 3 25 10 3" xfId="6107"/>
    <cellStyle name="Normal 3 25 11" xfId="6108"/>
    <cellStyle name="Normal 3 25 11 2" xfId="6109"/>
    <cellStyle name="Normal 3 25 11 2 2" xfId="6110"/>
    <cellStyle name="Normal 3 25 11 3" xfId="6111"/>
    <cellStyle name="Normal 3 25 12" xfId="6112"/>
    <cellStyle name="Normal 3 25 12 2" xfId="6113"/>
    <cellStyle name="Normal 3 25 12 2 2" xfId="6114"/>
    <cellStyle name="Normal 3 25 12 3" xfId="6115"/>
    <cellStyle name="Normal 3 25 13" xfId="6116"/>
    <cellStyle name="Normal 3 25 13 2" xfId="6117"/>
    <cellStyle name="Normal 3 25 13 2 2" xfId="6118"/>
    <cellStyle name="Normal 3 25 13 3" xfId="6119"/>
    <cellStyle name="Normal 3 25 14" xfId="6120"/>
    <cellStyle name="Normal 3 25 14 2" xfId="6121"/>
    <cellStyle name="Normal 3 25 14 2 2" xfId="6122"/>
    <cellStyle name="Normal 3 25 14 3" xfId="6123"/>
    <cellStyle name="Normal 3 25 15" xfId="6124"/>
    <cellStyle name="Normal 3 25 15 2" xfId="6125"/>
    <cellStyle name="Normal 3 25 15 2 2" xfId="6126"/>
    <cellStyle name="Normal 3 25 15 3" xfId="6127"/>
    <cellStyle name="Normal 3 25 16" xfId="6128"/>
    <cellStyle name="Normal 3 25 16 2" xfId="6129"/>
    <cellStyle name="Normal 3 25 16 2 2" xfId="6130"/>
    <cellStyle name="Normal 3 25 16 3" xfId="6131"/>
    <cellStyle name="Normal 3 25 17" xfId="6132"/>
    <cellStyle name="Normal 3 25 17 2" xfId="6133"/>
    <cellStyle name="Normal 3 25 17 2 2" xfId="6134"/>
    <cellStyle name="Normal 3 25 17 3" xfId="6135"/>
    <cellStyle name="Normal 3 25 18" xfId="6136"/>
    <cellStyle name="Normal 3 25 18 2" xfId="6137"/>
    <cellStyle name="Normal 3 25 18 2 2" xfId="6138"/>
    <cellStyle name="Normal 3 25 18 3" xfId="6139"/>
    <cellStyle name="Normal 3 25 19" xfId="6140"/>
    <cellStyle name="Normal 3 25 19 2" xfId="6141"/>
    <cellStyle name="Normal 3 25 19 2 2" xfId="6142"/>
    <cellStyle name="Normal 3 25 19 3" xfId="6143"/>
    <cellStyle name="Normal 3 25 2" xfId="6144"/>
    <cellStyle name="Normal 3 25 2 2" xfId="6145"/>
    <cellStyle name="Normal 3 25 2 2 2" xfId="6146"/>
    <cellStyle name="Normal 3 25 2 3" xfId="6147"/>
    <cellStyle name="Normal 3 25 20" xfId="6148"/>
    <cellStyle name="Normal 3 25 20 2" xfId="6149"/>
    <cellStyle name="Normal 3 25 20 2 2" xfId="6150"/>
    <cellStyle name="Normal 3 25 20 3" xfId="6151"/>
    <cellStyle name="Normal 3 25 21" xfId="6152"/>
    <cellStyle name="Normal 3 25 21 2" xfId="6153"/>
    <cellStyle name="Normal 3 25 21 2 2" xfId="6154"/>
    <cellStyle name="Normal 3 25 21 3" xfId="6155"/>
    <cellStyle name="Normal 3 25 22" xfId="6156"/>
    <cellStyle name="Normal 3 25 22 2" xfId="6157"/>
    <cellStyle name="Normal 3 25 22 2 2" xfId="6158"/>
    <cellStyle name="Normal 3 25 22 3" xfId="6159"/>
    <cellStyle name="Normal 3 25 23" xfId="6160"/>
    <cellStyle name="Normal 3 25 23 2" xfId="6161"/>
    <cellStyle name="Normal 3 25 23 2 2" xfId="6162"/>
    <cellStyle name="Normal 3 25 23 3" xfId="6163"/>
    <cellStyle name="Normal 3 25 24" xfId="6164"/>
    <cellStyle name="Normal 3 25 24 2" xfId="6165"/>
    <cellStyle name="Normal 3 25 25" xfId="6166"/>
    <cellStyle name="Normal 3 25 3" xfId="6167"/>
    <cellStyle name="Normal 3 25 3 2" xfId="6168"/>
    <cellStyle name="Normal 3 25 3 2 2" xfId="6169"/>
    <cellStyle name="Normal 3 25 3 3" xfId="6170"/>
    <cellStyle name="Normal 3 25 4" xfId="6171"/>
    <cellStyle name="Normal 3 25 4 2" xfId="6172"/>
    <cellStyle name="Normal 3 25 4 2 2" xfId="6173"/>
    <cellStyle name="Normal 3 25 4 3" xfId="6174"/>
    <cellStyle name="Normal 3 25 5" xfId="6175"/>
    <cellStyle name="Normal 3 25 5 2" xfId="6176"/>
    <cellStyle name="Normal 3 25 5 2 2" xfId="6177"/>
    <cellStyle name="Normal 3 25 5 3" xfId="6178"/>
    <cellStyle name="Normal 3 25 6" xfId="6179"/>
    <cellStyle name="Normal 3 25 6 2" xfId="6180"/>
    <cellStyle name="Normal 3 25 6 2 2" xfId="6181"/>
    <cellStyle name="Normal 3 25 6 3" xfId="6182"/>
    <cellStyle name="Normal 3 25 7" xfId="6183"/>
    <cellStyle name="Normal 3 25 7 2" xfId="6184"/>
    <cellStyle name="Normal 3 25 7 2 2" xfId="6185"/>
    <cellStyle name="Normal 3 25 7 3" xfId="6186"/>
    <cellStyle name="Normal 3 25 8" xfId="6187"/>
    <cellStyle name="Normal 3 25 8 2" xfId="6188"/>
    <cellStyle name="Normal 3 25 8 2 2" xfId="6189"/>
    <cellStyle name="Normal 3 25 8 3" xfId="6190"/>
    <cellStyle name="Normal 3 25 9" xfId="6191"/>
    <cellStyle name="Normal 3 25 9 2" xfId="6192"/>
    <cellStyle name="Normal 3 25 9 2 2" xfId="6193"/>
    <cellStyle name="Normal 3 25 9 3" xfId="6194"/>
    <cellStyle name="Normal 3 26" xfId="6195"/>
    <cellStyle name="Normal 3 26 10" xfId="6196"/>
    <cellStyle name="Normal 3 26 10 2" xfId="6197"/>
    <cellStyle name="Normal 3 26 10 2 2" xfId="6198"/>
    <cellStyle name="Normal 3 26 10 3" xfId="6199"/>
    <cellStyle name="Normal 3 26 11" xfId="6200"/>
    <cellStyle name="Normal 3 26 11 2" xfId="6201"/>
    <cellStyle name="Normal 3 26 11 2 2" xfId="6202"/>
    <cellStyle name="Normal 3 26 11 3" xfId="6203"/>
    <cellStyle name="Normal 3 26 12" xfId="6204"/>
    <cellStyle name="Normal 3 26 12 2" xfId="6205"/>
    <cellStyle name="Normal 3 26 12 2 2" xfId="6206"/>
    <cellStyle name="Normal 3 26 12 3" xfId="6207"/>
    <cellStyle name="Normal 3 26 13" xfId="6208"/>
    <cellStyle name="Normal 3 26 13 2" xfId="6209"/>
    <cellStyle name="Normal 3 26 13 2 2" xfId="6210"/>
    <cellStyle name="Normal 3 26 13 3" xfId="6211"/>
    <cellStyle name="Normal 3 26 14" xfId="6212"/>
    <cellStyle name="Normal 3 26 14 2" xfId="6213"/>
    <cellStyle name="Normal 3 26 14 2 2" xfId="6214"/>
    <cellStyle name="Normal 3 26 14 3" xfId="6215"/>
    <cellStyle name="Normal 3 26 15" xfId="6216"/>
    <cellStyle name="Normal 3 26 15 2" xfId="6217"/>
    <cellStyle name="Normal 3 26 15 2 2" xfId="6218"/>
    <cellStyle name="Normal 3 26 15 3" xfId="6219"/>
    <cellStyle name="Normal 3 26 16" xfId="6220"/>
    <cellStyle name="Normal 3 26 16 2" xfId="6221"/>
    <cellStyle name="Normal 3 26 16 2 2" xfId="6222"/>
    <cellStyle name="Normal 3 26 16 3" xfId="6223"/>
    <cellStyle name="Normal 3 26 17" xfId="6224"/>
    <cellStyle name="Normal 3 26 17 2" xfId="6225"/>
    <cellStyle name="Normal 3 26 17 2 2" xfId="6226"/>
    <cellStyle name="Normal 3 26 17 3" xfId="6227"/>
    <cellStyle name="Normal 3 26 18" xfId="6228"/>
    <cellStyle name="Normal 3 26 18 2" xfId="6229"/>
    <cellStyle name="Normal 3 26 18 2 2" xfId="6230"/>
    <cellStyle name="Normal 3 26 18 3" xfId="6231"/>
    <cellStyle name="Normal 3 26 19" xfId="6232"/>
    <cellStyle name="Normal 3 26 19 2" xfId="6233"/>
    <cellStyle name="Normal 3 26 19 2 2" xfId="6234"/>
    <cellStyle name="Normal 3 26 19 3" xfId="6235"/>
    <cellStyle name="Normal 3 26 2" xfId="6236"/>
    <cellStyle name="Normal 3 26 2 2" xfId="6237"/>
    <cellStyle name="Normal 3 26 2 2 2" xfId="6238"/>
    <cellStyle name="Normal 3 26 2 3" xfId="6239"/>
    <cellStyle name="Normal 3 26 20" xfId="6240"/>
    <cellStyle name="Normal 3 26 20 2" xfId="6241"/>
    <cellStyle name="Normal 3 26 20 2 2" xfId="6242"/>
    <cellStyle name="Normal 3 26 20 3" xfId="6243"/>
    <cellStyle name="Normal 3 26 21" xfId="6244"/>
    <cellStyle name="Normal 3 26 21 2" xfId="6245"/>
    <cellStyle name="Normal 3 26 21 2 2" xfId="6246"/>
    <cellStyle name="Normal 3 26 21 3" xfId="6247"/>
    <cellStyle name="Normal 3 26 22" xfId="6248"/>
    <cellStyle name="Normal 3 26 22 2" xfId="6249"/>
    <cellStyle name="Normal 3 26 22 2 2" xfId="6250"/>
    <cellStyle name="Normal 3 26 22 3" xfId="6251"/>
    <cellStyle name="Normal 3 26 23" xfId="6252"/>
    <cellStyle name="Normal 3 26 23 2" xfId="6253"/>
    <cellStyle name="Normal 3 26 23 2 2" xfId="6254"/>
    <cellStyle name="Normal 3 26 23 3" xfId="6255"/>
    <cellStyle name="Normal 3 26 24" xfId="6256"/>
    <cellStyle name="Normal 3 26 24 2" xfId="6257"/>
    <cellStyle name="Normal 3 26 25" xfId="6258"/>
    <cellStyle name="Normal 3 26 3" xfId="6259"/>
    <cellStyle name="Normal 3 26 3 2" xfId="6260"/>
    <cellStyle name="Normal 3 26 3 2 2" xfId="6261"/>
    <cellStyle name="Normal 3 26 3 3" xfId="6262"/>
    <cellStyle name="Normal 3 26 4" xfId="6263"/>
    <cellStyle name="Normal 3 26 4 2" xfId="6264"/>
    <cellStyle name="Normal 3 26 4 2 2" xfId="6265"/>
    <cellStyle name="Normal 3 26 4 3" xfId="6266"/>
    <cellStyle name="Normal 3 26 5" xfId="6267"/>
    <cellStyle name="Normal 3 26 5 2" xfId="6268"/>
    <cellStyle name="Normal 3 26 5 2 2" xfId="6269"/>
    <cellStyle name="Normal 3 26 5 3" xfId="6270"/>
    <cellStyle name="Normal 3 26 6" xfId="6271"/>
    <cellStyle name="Normal 3 26 6 2" xfId="6272"/>
    <cellStyle name="Normal 3 26 6 2 2" xfId="6273"/>
    <cellStyle name="Normal 3 26 6 3" xfId="6274"/>
    <cellStyle name="Normal 3 26 7" xfId="6275"/>
    <cellStyle name="Normal 3 26 7 2" xfId="6276"/>
    <cellStyle name="Normal 3 26 7 2 2" xfId="6277"/>
    <cellStyle name="Normal 3 26 7 3" xfId="6278"/>
    <cellStyle name="Normal 3 26 8" xfId="6279"/>
    <cellStyle name="Normal 3 26 8 2" xfId="6280"/>
    <cellStyle name="Normal 3 26 8 2 2" xfId="6281"/>
    <cellStyle name="Normal 3 26 8 3" xfId="6282"/>
    <cellStyle name="Normal 3 26 9" xfId="6283"/>
    <cellStyle name="Normal 3 26 9 2" xfId="6284"/>
    <cellStyle name="Normal 3 26 9 2 2" xfId="6285"/>
    <cellStyle name="Normal 3 26 9 3" xfId="6286"/>
    <cellStyle name="Normal 3 27" xfId="6287"/>
    <cellStyle name="Normal 3 27 10" xfId="6288"/>
    <cellStyle name="Normal 3 27 10 2" xfId="6289"/>
    <cellStyle name="Normal 3 27 10 2 2" xfId="6290"/>
    <cellStyle name="Normal 3 27 10 3" xfId="6291"/>
    <cellStyle name="Normal 3 27 11" xfId="6292"/>
    <cellStyle name="Normal 3 27 11 2" xfId="6293"/>
    <cellStyle name="Normal 3 27 11 2 2" xfId="6294"/>
    <cellStyle name="Normal 3 27 11 3" xfId="6295"/>
    <cellStyle name="Normal 3 27 12" xfId="6296"/>
    <cellStyle name="Normal 3 27 12 2" xfId="6297"/>
    <cellStyle name="Normal 3 27 12 2 2" xfId="6298"/>
    <cellStyle name="Normal 3 27 12 3" xfId="6299"/>
    <cellStyle name="Normal 3 27 13" xfId="6300"/>
    <cellStyle name="Normal 3 27 13 2" xfId="6301"/>
    <cellStyle name="Normal 3 27 13 2 2" xfId="6302"/>
    <cellStyle name="Normal 3 27 13 3" xfId="6303"/>
    <cellStyle name="Normal 3 27 14" xfId="6304"/>
    <cellStyle name="Normal 3 27 14 2" xfId="6305"/>
    <cellStyle name="Normal 3 27 14 2 2" xfId="6306"/>
    <cellStyle name="Normal 3 27 14 3" xfId="6307"/>
    <cellStyle name="Normal 3 27 15" xfId="6308"/>
    <cellStyle name="Normal 3 27 15 2" xfId="6309"/>
    <cellStyle name="Normal 3 27 15 2 2" xfId="6310"/>
    <cellStyle name="Normal 3 27 15 3" xfId="6311"/>
    <cellStyle name="Normal 3 27 16" xfId="6312"/>
    <cellStyle name="Normal 3 27 16 2" xfId="6313"/>
    <cellStyle name="Normal 3 27 16 2 2" xfId="6314"/>
    <cellStyle name="Normal 3 27 16 3" xfId="6315"/>
    <cellStyle name="Normal 3 27 17" xfId="6316"/>
    <cellStyle name="Normal 3 27 17 2" xfId="6317"/>
    <cellStyle name="Normal 3 27 17 2 2" xfId="6318"/>
    <cellStyle name="Normal 3 27 17 3" xfId="6319"/>
    <cellStyle name="Normal 3 27 18" xfId="6320"/>
    <cellStyle name="Normal 3 27 18 2" xfId="6321"/>
    <cellStyle name="Normal 3 27 18 2 2" xfId="6322"/>
    <cellStyle name="Normal 3 27 18 3" xfId="6323"/>
    <cellStyle name="Normal 3 27 19" xfId="6324"/>
    <cellStyle name="Normal 3 27 19 2" xfId="6325"/>
    <cellStyle name="Normal 3 27 19 2 2" xfId="6326"/>
    <cellStyle name="Normal 3 27 19 3" xfId="6327"/>
    <cellStyle name="Normal 3 27 2" xfId="6328"/>
    <cellStyle name="Normal 3 27 2 2" xfId="6329"/>
    <cellStyle name="Normal 3 27 2 2 2" xfId="6330"/>
    <cellStyle name="Normal 3 27 2 3" xfId="6331"/>
    <cellStyle name="Normal 3 27 20" xfId="6332"/>
    <cellStyle name="Normal 3 27 20 2" xfId="6333"/>
    <cellStyle name="Normal 3 27 20 2 2" xfId="6334"/>
    <cellStyle name="Normal 3 27 20 3" xfId="6335"/>
    <cellStyle name="Normal 3 27 21" xfId="6336"/>
    <cellStyle name="Normal 3 27 21 2" xfId="6337"/>
    <cellStyle name="Normal 3 27 21 2 2" xfId="6338"/>
    <cellStyle name="Normal 3 27 21 3" xfId="6339"/>
    <cellStyle name="Normal 3 27 22" xfId="6340"/>
    <cellStyle name="Normal 3 27 22 2" xfId="6341"/>
    <cellStyle name="Normal 3 27 22 2 2" xfId="6342"/>
    <cellStyle name="Normal 3 27 22 3" xfId="6343"/>
    <cellStyle name="Normal 3 27 23" xfId="6344"/>
    <cellStyle name="Normal 3 27 23 2" xfId="6345"/>
    <cellStyle name="Normal 3 27 23 2 2" xfId="6346"/>
    <cellStyle name="Normal 3 27 23 3" xfId="6347"/>
    <cellStyle name="Normal 3 27 24" xfId="6348"/>
    <cellStyle name="Normal 3 27 24 2" xfId="6349"/>
    <cellStyle name="Normal 3 27 25" xfId="6350"/>
    <cellStyle name="Normal 3 27 3" xfId="6351"/>
    <cellStyle name="Normal 3 27 3 2" xfId="6352"/>
    <cellStyle name="Normal 3 27 3 2 2" xfId="6353"/>
    <cellStyle name="Normal 3 27 3 3" xfId="6354"/>
    <cellStyle name="Normal 3 27 4" xfId="6355"/>
    <cellStyle name="Normal 3 27 4 2" xfId="6356"/>
    <cellStyle name="Normal 3 27 4 2 2" xfId="6357"/>
    <cellStyle name="Normal 3 27 4 3" xfId="6358"/>
    <cellStyle name="Normal 3 27 5" xfId="6359"/>
    <cellStyle name="Normal 3 27 5 2" xfId="6360"/>
    <cellStyle name="Normal 3 27 5 2 2" xfId="6361"/>
    <cellStyle name="Normal 3 27 5 3" xfId="6362"/>
    <cellStyle name="Normal 3 27 6" xfId="6363"/>
    <cellStyle name="Normal 3 27 6 2" xfId="6364"/>
    <cellStyle name="Normal 3 27 6 2 2" xfId="6365"/>
    <cellStyle name="Normal 3 27 6 3" xfId="6366"/>
    <cellStyle name="Normal 3 27 7" xfId="6367"/>
    <cellStyle name="Normal 3 27 7 2" xfId="6368"/>
    <cellStyle name="Normal 3 27 7 2 2" xfId="6369"/>
    <cellStyle name="Normal 3 27 7 3" xfId="6370"/>
    <cellStyle name="Normal 3 27 8" xfId="6371"/>
    <cellStyle name="Normal 3 27 8 2" xfId="6372"/>
    <cellStyle name="Normal 3 27 8 2 2" xfId="6373"/>
    <cellStyle name="Normal 3 27 8 3" xfId="6374"/>
    <cellStyle name="Normal 3 27 9" xfId="6375"/>
    <cellStyle name="Normal 3 27 9 2" xfId="6376"/>
    <cellStyle name="Normal 3 27 9 2 2" xfId="6377"/>
    <cellStyle name="Normal 3 27 9 3" xfId="6378"/>
    <cellStyle name="Normal 3 28" xfId="6379"/>
    <cellStyle name="Normal 3 28 10" xfId="6380"/>
    <cellStyle name="Normal 3 28 10 2" xfId="6381"/>
    <cellStyle name="Normal 3 28 10 2 2" xfId="6382"/>
    <cellStyle name="Normal 3 28 10 3" xfId="6383"/>
    <cellStyle name="Normal 3 28 11" xfId="6384"/>
    <cellStyle name="Normal 3 28 11 2" xfId="6385"/>
    <cellStyle name="Normal 3 28 11 2 2" xfId="6386"/>
    <cellStyle name="Normal 3 28 11 3" xfId="6387"/>
    <cellStyle name="Normal 3 28 12" xfId="6388"/>
    <cellStyle name="Normal 3 28 12 2" xfId="6389"/>
    <cellStyle name="Normal 3 28 12 2 2" xfId="6390"/>
    <cellStyle name="Normal 3 28 12 3" xfId="6391"/>
    <cellStyle name="Normal 3 28 13" xfId="6392"/>
    <cellStyle name="Normal 3 28 13 2" xfId="6393"/>
    <cellStyle name="Normal 3 28 13 2 2" xfId="6394"/>
    <cellStyle name="Normal 3 28 13 3" xfId="6395"/>
    <cellStyle name="Normal 3 28 14" xfId="6396"/>
    <cellStyle name="Normal 3 28 14 2" xfId="6397"/>
    <cellStyle name="Normal 3 28 14 2 2" xfId="6398"/>
    <cellStyle name="Normal 3 28 14 3" xfId="6399"/>
    <cellStyle name="Normal 3 28 15" xfId="6400"/>
    <cellStyle name="Normal 3 28 15 2" xfId="6401"/>
    <cellStyle name="Normal 3 28 15 2 2" xfId="6402"/>
    <cellStyle name="Normal 3 28 15 3" xfId="6403"/>
    <cellStyle name="Normal 3 28 16" xfId="6404"/>
    <cellStyle name="Normal 3 28 16 2" xfId="6405"/>
    <cellStyle name="Normal 3 28 16 2 2" xfId="6406"/>
    <cellStyle name="Normal 3 28 16 3" xfId="6407"/>
    <cellStyle name="Normal 3 28 17" xfId="6408"/>
    <cellStyle name="Normal 3 28 17 2" xfId="6409"/>
    <cellStyle name="Normal 3 28 17 2 2" xfId="6410"/>
    <cellStyle name="Normal 3 28 17 3" xfId="6411"/>
    <cellStyle name="Normal 3 28 18" xfId="6412"/>
    <cellStyle name="Normal 3 28 18 2" xfId="6413"/>
    <cellStyle name="Normal 3 28 18 2 2" xfId="6414"/>
    <cellStyle name="Normal 3 28 18 3" xfId="6415"/>
    <cellStyle name="Normal 3 28 19" xfId="6416"/>
    <cellStyle name="Normal 3 28 19 2" xfId="6417"/>
    <cellStyle name="Normal 3 28 19 2 2" xfId="6418"/>
    <cellStyle name="Normal 3 28 19 3" xfId="6419"/>
    <cellStyle name="Normal 3 28 2" xfId="6420"/>
    <cellStyle name="Normal 3 28 2 2" xfId="6421"/>
    <cellStyle name="Normal 3 28 2 2 2" xfId="6422"/>
    <cellStyle name="Normal 3 28 2 3" xfId="6423"/>
    <cellStyle name="Normal 3 28 20" xfId="6424"/>
    <cellStyle name="Normal 3 28 20 2" xfId="6425"/>
    <cellStyle name="Normal 3 28 20 2 2" xfId="6426"/>
    <cellStyle name="Normal 3 28 20 3" xfId="6427"/>
    <cellStyle name="Normal 3 28 21" xfId="6428"/>
    <cellStyle name="Normal 3 28 21 2" xfId="6429"/>
    <cellStyle name="Normal 3 28 21 2 2" xfId="6430"/>
    <cellStyle name="Normal 3 28 21 3" xfId="6431"/>
    <cellStyle name="Normal 3 28 22" xfId="6432"/>
    <cellStyle name="Normal 3 28 22 2" xfId="6433"/>
    <cellStyle name="Normal 3 28 22 2 2" xfId="6434"/>
    <cellStyle name="Normal 3 28 22 3" xfId="6435"/>
    <cellStyle name="Normal 3 28 23" xfId="6436"/>
    <cellStyle name="Normal 3 28 23 2" xfId="6437"/>
    <cellStyle name="Normal 3 28 23 2 2" xfId="6438"/>
    <cellStyle name="Normal 3 28 23 3" xfId="6439"/>
    <cellStyle name="Normal 3 28 24" xfId="6440"/>
    <cellStyle name="Normal 3 28 24 2" xfId="6441"/>
    <cellStyle name="Normal 3 28 25" xfId="6442"/>
    <cellStyle name="Normal 3 28 3" xfId="6443"/>
    <cellStyle name="Normal 3 28 3 2" xfId="6444"/>
    <cellStyle name="Normal 3 28 3 2 2" xfId="6445"/>
    <cellStyle name="Normal 3 28 3 3" xfId="6446"/>
    <cellStyle name="Normal 3 28 4" xfId="6447"/>
    <cellStyle name="Normal 3 28 4 2" xfId="6448"/>
    <cellStyle name="Normal 3 28 4 2 2" xfId="6449"/>
    <cellStyle name="Normal 3 28 4 3" xfId="6450"/>
    <cellStyle name="Normal 3 28 5" xfId="6451"/>
    <cellStyle name="Normal 3 28 5 2" xfId="6452"/>
    <cellStyle name="Normal 3 28 5 2 2" xfId="6453"/>
    <cellStyle name="Normal 3 28 5 3" xfId="6454"/>
    <cellStyle name="Normal 3 28 6" xfId="6455"/>
    <cellStyle name="Normal 3 28 6 2" xfId="6456"/>
    <cellStyle name="Normal 3 28 6 2 2" xfId="6457"/>
    <cellStyle name="Normal 3 28 6 3" xfId="6458"/>
    <cellStyle name="Normal 3 28 7" xfId="6459"/>
    <cellStyle name="Normal 3 28 7 2" xfId="6460"/>
    <cellStyle name="Normal 3 28 7 2 2" xfId="6461"/>
    <cellStyle name="Normal 3 28 7 3" xfId="6462"/>
    <cellStyle name="Normal 3 28 8" xfId="6463"/>
    <cellStyle name="Normal 3 28 8 2" xfId="6464"/>
    <cellStyle name="Normal 3 28 8 2 2" xfId="6465"/>
    <cellStyle name="Normal 3 28 8 3" xfId="6466"/>
    <cellStyle name="Normal 3 28 9" xfId="6467"/>
    <cellStyle name="Normal 3 28 9 2" xfId="6468"/>
    <cellStyle name="Normal 3 28 9 2 2" xfId="6469"/>
    <cellStyle name="Normal 3 28 9 3" xfId="6470"/>
    <cellStyle name="Normal 3 29" xfId="6471"/>
    <cellStyle name="Normal 3 29 10" xfId="6472"/>
    <cellStyle name="Normal 3 29 10 2" xfId="6473"/>
    <cellStyle name="Normal 3 29 10 2 2" xfId="6474"/>
    <cellStyle name="Normal 3 29 10 3" xfId="6475"/>
    <cellStyle name="Normal 3 29 11" xfId="6476"/>
    <cellStyle name="Normal 3 29 11 2" xfId="6477"/>
    <cellStyle name="Normal 3 29 11 2 2" xfId="6478"/>
    <cellStyle name="Normal 3 29 11 3" xfId="6479"/>
    <cellStyle name="Normal 3 29 12" xfId="6480"/>
    <cellStyle name="Normal 3 29 12 2" xfId="6481"/>
    <cellStyle name="Normal 3 29 12 2 2" xfId="6482"/>
    <cellStyle name="Normal 3 29 12 3" xfId="6483"/>
    <cellStyle name="Normal 3 29 13" xfId="6484"/>
    <cellStyle name="Normal 3 29 13 2" xfId="6485"/>
    <cellStyle name="Normal 3 29 13 2 2" xfId="6486"/>
    <cellStyle name="Normal 3 29 13 3" xfId="6487"/>
    <cellStyle name="Normal 3 29 14" xfId="6488"/>
    <cellStyle name="Normal 3 29 14 2" xfId="6489"/>
    <cellStyle name="Normal 3 29 14 2 2" xfId="6490"/>
    <cellStyle name="Normal 3 29 14 3" xfId="6491"/>
    <cellStyle name="Normal 3 29 15" xfId="6492"/>
    <cellStyle name="Normal 3 29 15 2" xfId="6493"/>
    <cellStyle name="Normal 3 29 15 2 2" xfId="6494"/>
    <cellStyle name="Normal 3 29 15 3" xfId="6495"/>
    <cellStyle name="Normal 3 29 16" xfId="6496"/>
    <cellStyle name="Normal 3 29 16 2" xfId="6497"/>
    <cellStyle name="Normal 3 29 16 2 2" xfId="6498"/>
    <cellStyle name="Normal 3 29 16 3" xfId="6499"/>
    <cellStyle name="Normal 3 29 17" xfId="6500"/>
    <cellStyle name="Normal 3 29 17 2" xfId="6501"/>
    <cellStyle name="Normal 3 29 17 2 2" xfId="6502"/>
    <cellStyle name="Normal 3 29 17 3" xfId="6503"/>
    <cellStyle name="Normal 3 29 18" xfId="6504"/>
    <cellStyle name="Normal 3 29 18 2" xfId="6505"/>
    <cellStyle name="Normal 3 29 18 2 2" xfId="6506"/>
    <cellStyle name="Normal 3 29 18 3" xfId="6507"/>
    <cellStyle name="Normal 3 29 19" xfId="6508"/>
    <cellStyle name="Normal 3 29 19 2" xfId="6509"/>
    <cellStyle name="Normal 3 29 19 2 2" xfId="6510"/>
    <cellStyle name="Normal 3 29 19 3" xfId="6511"/>
    <cellStyle name="Normal 3 29 2" xfId="6512"/>
    <cellStyle name="Normal 3 29 2 2" xfId="6513"/>
    <cellStyle name="Normal 3 29 2 2 2" xfId="6514"/>
    <cellStyle name="Normal 3 29 2 3" xfId="6515"/>
    <cellStyle name="Normal 3 29 20" xfId="6516"/>
    <cellStyle name="Normal 3 29 20 2" xfId="6517"/>
    <cellStyle name="Normal 3 29 20 2 2" xfId="6518"/>
    <cellStyle name="Normal 3 29 20 3" xfId="6519"/>
    <cellStyle name="Normal 3 29 21" xfId="6520"/>
    <cellStyle name="Normal 3 29 21 2" xfId="6521"/>
    <cellStyle name="Normal 3 29 21 2 2" xfId="6522"/>
    <cellStyle name="Normal 3 29 21 3" xfId="6523"/>
    <cellStyle name="Normal 3 29 22" xfId="6524"/>
    <cellStyle name="Normal 3 29 22 2" xfId="6525"/>
    <cellStyle name="Normal 3 29 22 2 2" xfId="6526"/>
    <cellStyle name="Normal 3 29 22 3" xfId="6527"/>
    <cellStyle name="Normal 3 29 23" xfId="6528"/>
    <cellStyle name="Normal 3 29 23 2" xfId="6529"/>
    <cellStyle name="Normal 3 29 23 2 2" xfId="6530"/>
    <cellStyle name="Normal 3 29 23 3" xfId="6531"/>
    <cellStyle name="Normal 3 29 24" xfId="6532"/>
    <cellStyle name="Normal 3 29 24 2" xfId="6533"/>
    <cellStyle name="Normal 3 29 25" xfId="6534"/>
    <cellStyle name="Normal 3 29 3" xfId="6535"/>
    <cellStyle name="Normal 3 29 3 2" xfId="6536"/>
    <cellStyle name="Normal 3 29 3 2 2" xfId="6537"/>
    <cellStyle name="Normal 3 29 3 3" xfId="6538"/>
    <cellStyle name="Normal 3 29 4" xfId="6539"/>
    <cellStyle name="Normal 3 29 4 2" xfId="6540"/>
    <cellStyle name="Normal 3 29 4 2 2" xfId="6541"/>
    <cellStyle name="Normal 3 29 4 3" xfId="6542"/>
    <cellStyle name="Normal 3 29 5" xfId="6543"/>
    <cellStyle name="Normal 3 29 5 2" xfId="6544"/>
    <cellStyle name="Normal 3 29 5 2 2" xfId="6545"/>
    <cellStyle name="Normal 3 29 5 3" xfId="6546"/>
    <cellStyle name="Normal 3 29 6" xfId="6547"/>
    <cellStyle name="Normal 3 29 6 2" xfId="6548"/>
    <cellStyle name="Normal 3 29 6 2 2" xfId="6549"/>
    <cellStyle name="Normal 3 29 6 3" xfId="6550"/>
    <cellStyle name="Normal 3 29 7" xfId="6551"/>
    <cellStyle name="Normal 3 29 7 2" xfId="6552"/>
    <cellStyle name="Normal 3 29 7 2 2" xfId="6553"/>
    <cellStyle name="Normal 3 29 7 3" xfId="6554"/>
    <cellStyle name="Normal 3 29 8" xfId="6555"/>
    <cellStyle name="Normal 3 29 8 2" xfId="6556"/>
    <cellStyle name="Normal 3 29 8 2 2" xfId="6557"/>
    <cellStyle name="Normal 3 29 8 3" xfId="6558"/>
    <cellStyle name="Normal 3 29 9" xfId="6559"/>
    <cellStyle name="Normal 3 29 9 2" xfId="6560"/>
    <cellStyle name="Normal 3 29 9 2 2" xfId="6561"/>
    <cellStyle name="Normal 3 29 9 3" xfId="6562"/>
    <cellStyle name="Normal 3 3" xfId="181"/>
    <cellStyle name="Normal 3 3 10" xfId="6563"/>
    <cellStyle name="Normal 3 3 10 2" xfId="6564"/>
    <cellStyle name="Normal 3 3 10 2 2" xfId="6565"/>
    <cellStyle name="Normal 3 3 10 3" xfId="6566"/>
    <cellStyle name="Normal 3 3 11" xfId="6567"/>
    <cellStyle name="Normal 3 3 11 2" xfId="6568"/>
    <cellStyle name="Normal 3 3 11 2 2" xfId="6569"/>
    <cellStyle name="Normal 3 3 11 3" xfId="6570"/>
    <cellStyle name="Normal 3 3 12" xfId="6571"/>
    <cellStyle name="Normal 3 3 12 2" xfId="6572"/>
    <cellStyle name="Normal 3 3 12 2 2" xfId="6573"/>
    <cellStyle name="Normal 3 3 12 3" xfId="6574"/>
    <cellStyle name="Normal 3 3 13" xfId="6575"/>
    <cellStyle name="Normal 3 3 13 2" xfId="6576"/>
    <cellStyle name="Normal 3 3 13 2 2" xfId="6577"/>
    <cellStyle name="Normal 3 3 13 3" xfId="6578"/>
    <cellStyle name="Normal 3 3 14" xfId="6579"/>
    <cellStyle name="Normal 3 3 14 2" xfId="6580"/>
    <cellStyle name="Normal 3 3 14 2 2" xfId="6581"/>
    <cellStyle name="Normal 3 3 14 3" xfId="6582"/>
    <cellStyle name="Normal 3 3 15" xfId="6583"/>
    <cellStyle name="Normal 3 3 15 2" xfId="6584"/>
    <cellStyle name="Normal 3 3 15 2 2" xfId="6585"/>
    <cellStyle name="Normal 3 3 15 3" xfId="6586"/>
    <cellStyle name="Normal 3 3 16" xfId="6587"/>
    <cellStyle name="Normal 3 3 16 2" xfId="6588"/>
    <cellStyle name="Normal 3 3 16 2 2" xfId="6589"/>
    <cellStyle name="Normal 3 3 16 3" xfId="6590"/>
    <cellStyle name="Normal 3 3 17" xfId="6591"/>
    <cellStyle name="Normal 3 3 17 2" xfId="6592"/>
    <cellStyle name="Normal 3 3 17 2 2" xfId="6593"/>
    <cellStyle name="Normal 3 3 17 3" xfId="6594"/>
    <cellStyle name="Normal 3 3 18" xfId="6595"/>
    <cellStyle name="Normal 3 3 18 2" xfId="6596"/>
    <cellStyle name="Normal 3 3 18 2 2" xfId="6597"/>
    <cellStyle name="Normal 3 3 18 3" xfId="6598"/>
    <cellStyle name="Normal 3 3 19" xfId="6599"/>
    <cellStyle name="Normal 3 3 19 2" xfId="6600"/>
    <cellStyle name="Normal 3 3 19 2 2" xfId="6601"/>
    <cellStyle name="Normal 3 3 19 3" xfId="6602"/>
    <cellStyle name="Normal 3 3 2" xfId="182"/>
    <cellStyle name="Normal 3 3 2 2" xfId="183"/>
    <cellStyle name="Normal 3 3 2 2 2" xfId="6603"/>
    <cellStyle name="Normal 3 3 2 3" xfId="6604"/>
    <cellStyle name="Normal 3 3 20" xfId="6605"/>
    <cellStyle name="Normal 3 3 20 2" xfId="6606"/>
    <cellStyle name="Normal 3 3 20 2 2" xfId="6607"/>
    <cellStyle name="Normal 3 3 20 3" xfId="6608"/>
    <cellStyle name="Normal 3 3 21" xfId="6609"/>
    <cellStyle name="Normal 3 3 21 2" xfId="6610"/>
    <cellStyle name="Normal 3 3 21 2 2" xfId="6611"/>
    <cellStyle name="Normal 3 3 21 3" xfId="6612"/>
    <cellStyle name="Normal 3 3 22" xfId="6613"/>
    <cellStyle name="Normal 3 3 22 2" xfId="6614"/>
    <cellStyle name="Normal 3 3 22 2 2" xfId="6615"/>
    <cellStyle name="Normal 3 3 22 3" xfId="6616"/>
    <cellStyle name="Normal 3 3 23" xfId="6617"/>
    <cellStyle name="Normal 3 3 23 2" xfId="6618"/>
    <cellStyle name="Normal 3 3 23 2 2" xfId="6619"/>
    <cellStyle name="Normal 3 3 23 3" xfId="6620"/>
    <cellStyle name="Normal 3 3 24" xfId="6621"/>
    <cellStyle name="Normal 3 3 24 2" xfId="6622"/>
    <cellStyle name="Normal 3 3 25" xfId="6623"/>
    <cellStyle name="Normal 3 3 3" xfId="6624"/>
    <cellStyle name="Normal 3 3 3 2" xfId="6625"/>
    <cellStyle name="Normal 3 3 3 2 2" xfId="6626"/>
    <cellStyle name="Normal 3 3 3 3" xfId="6627"/>
    <cellStyle name="Normal 3 3 4" xfId="6628"/>
    <cellStyle name="Normal 3 3 4 2" xfId="6629"/>
    <cellStyle name="Normal 3 3 4 2 2" xfId="6630"/>
    <cellStyle name="Normal 3 3 4 3" xfId="6631"/>
    <cellStyle name="Normal 3 3 5" xfId="6632"/>
    <cellStyle name="Normal 3 3 5 2" xfId="6633"/>
    <cellStyle name="Normal 3 3 5 2 2" xfId="6634"/>
    <cellStyle name="Normal 3 3 5 3" xfId="6635"/>
    <cellStyle name="Normal 3 3 6" xfId="6636"/>
    <cellStyle name="Normal 3 3 6 2" xfId="6637"/>
    <cellStyle name="Normal 3 3 6 2 2" xfId="6638"/>
    <cellStyle name="Normal 3 3 6 3" xfId="6639"/>
    <cellStyle name="Normal 3 3 7" xfId="6640"/>
    <cellStyle name="Normal 3 3 7 2" xfId="6641"/>
    <cellStyle name="Normal 3 3 7 2 2" xfId="6642"/>
    <cellStyle name="Normal 3 3 7 3" xfId="6643"/>
    <cellStyle name="Normal 3 3 8" xfId="6644"/>
    <cellStyle name="Normal 3 3 8 2" xfId="6645"/>
    <cellStyle name="Normal 3 3 8 2 2" xfId="6646"/>
    <cellStyle name="Normal 3 3 8 3" xfId="6647"/>
    <cellStyle name="Normal 3 3 9" xfId="6648"/>
    <cellStyle name="Normal 3 3 9 2" xfId="6649"/>
    <cellStyle name="Normal 3 3 9 2 2" xfId="6650"/>
    <cellStyle name="Normal 3 3 9 3" xfId="6651"/>
    <cellStyle name="Normal 3 30" xfId="6652"/>
    <cellStyle name="Normal 3 30 10" xfId="6653"/>
    <cellStyle name="Normal 3 30 10 2" xfId="6654"/>
    <cellStyle name="Normal 3 30 10 2 2" xfId="6655"/>
    <cellStyle name="Normal 3 30 10 3" xfId="6656"/>
    <cellStyle name="Normal 3 30 11" xfId="6657"/>
    <cellStyle name="Normal 3 30 11 2" xfId="6658"/>
    <cellStyle name="Normal 3 30 11 2 2" xfId="6659"/>
    <cellStyle name="Normal 3 30 11 3" xfId="6660"/>
    <cellStyle name="Normal 3 30 12" xfId="6661"/>
    <cellStyle name="Normal 3 30 12 2" xfId="6662"/>
    <cellStyle name="Normal 3 30 12 2 2" xfId="6663"/>
    <cellStyle name="Normal 3 30 12 3" xfId="6664"/>
    <cellStyle name="Normal 3 30 13" xfId="6665"/>
    <cellStyle name="Normal 3 30 13 2" xfId="6666"/>
    <cellStyle name="Normal 3 30 13 2 2" xfId="6667"/>
    <cellStyle name="Normal 3 30 13 3" xfId="6668"/>
    <cellStyle name="Normal 3 30 14" xfId="6669"/>
    <cellStyle name="Normal 3 30 14 2" xfId="6670"/>
    <cellStyle name="Normal 3 30 14 2 2" xfId="6671"/>
    <cellStyle name="Normal 3 30 14 3" xfId="6672"/>
    <cellStyle name="Normal 3 30 15" xfId="6673"/>
    <cellStyle name="Normal 3 30 15 2" xfId="6674"/>
    <cellStyle name="Normal 3 30 15 2 2" xfId="6675"/>
    <cellStyle name="Normal 3 30 15 3" xfId="6676"/>
    <cellStyle name="Normal 3 30 16" xfId="6677"/>
    <cellStyle name="Normal 3 30 16 2" xfId="6678"/>
    <cellStyle name="Normal 3 30 16 2 2" xfId="6679"/>
    <cellStyle name="Normal 3 30 16 3" xfId="6680"/>
    <cellStyle name="Normal 3 30 17" xfId="6681"/>
    <cellStyle name="Normal 3 30 17 2" xfId="6682"/>
    <cellStyle name="Normal 3 30 17 2 2" xfId="6683"/>
    <cellStyle name="Normal 3 30 17 3" xfId="6684"/>
    <cellStyle name="Normal 3 30 18" xfId="6685"/>
    <cellStyle name="Normal 3 30 18 2" xfId="6686"/>
    <cellStyle name="Normal 3 30 18 2 2" xfId="6687"/>
    <cellStyle name="Normal 3 30 18 3" xfId="6688"/>
    <cellStyle name="Normal 3 30 19" xfId="6689"/>
    <cellStyle name="Normal 3 30 19 2" xfId="6690"/>
    <cellStyle name="Normal 3 30 19 2 2" xfId="6691"/>
    <cellStyle name="Normal 3 30 19 3" xfId="6692"/>
    <cellStyle name="Normal 3 30 2" xfId="6693"/>
    <cellStyle name="Normal 3 30 2 2" xfId="6694"/>
    <cellStyle name="Normal 3 30 2 2 2" xfId="6695"/>
    <cellStyle name="Normal 3 30 2 3" xfId="6696"/>
    <cellStyle name="Normal 3 30 20" xfId="6697"/>
    <cellStyle name="Normal 3 30 20 2" xfId="6698"/>
    <cellStyle name="Normal 3 30 20 2 2" xfId="6699"/>
    <cellStyle name="Normal 3 30 20 3" xfId="6700"/>
    <cellStyle name="Normal 3 30 21" xfId="6701"/>
    <cellStyle name="Normal 3 30 21 2" xfId="6702"/>
    <cellStyle name="Normal 3 30 21 2 2" xfId="6703"/>
    <cellStyle name="Normal 3 30 21 3" xfId="6704"/>
    <cellStyle name="Normal 3 30 22" xfId="6705"/>
    <cellStyle name="Normal 3 30 22 2" xfId="6706"/>
    <cellStyle name="Normal 3 30 22 2 2" xfId="6707"/>
    <cellStyle name="Normal 3 30 22 3" xfId="6708"/>
    <cellStyle name="Normal 3 30 23" xfId="6709"/>
    <cellStyle name="Normal 3 30 23 2" xfId="6710"/>
    <cellStyle name="Normal 3 30 23 2 2" xfId="6711"/>
    <cellStyle name="Normal 3 30 23 3" xfId="6712"/>
    <cellStyle name="Normal 3 30 24" xfId="6713"/>
    <cellStyle name="Normal 3 30 24 2" xfId="6714"/>
    <cellStyle name="Normal 3 30 25" xfId="6715"/>
    <cellStyle name="Normal 3 30 3" xfId="6716"/>
    <cellStyle name="Normal 3 30 3 2" xfId="6717"/>
    <cellStyle name="Normal 3 30 3 2 2" xfId="6718"/>
    <cellStyle name="Normal 3 30 3 3" xfId="6719"/>
    <cellStyle name="Normal 3 30 4" xfId="6720"/>
    <cellStyle name="Normal 3 30 4 2" xfId="6721"/>
    <cellStyle name="Normal 3 30 4 2 2" xfId="6722"/>
    <cellStyle name="Normal 3 30 4 3" xfId="6723"/>
    <cellStyle name="Normal 3 30 5" xfId="6724"/>
    <cellStyle name="Normal 3 30 5 2" xfId="6725"/>
    <cellStyle name="Normal 3 30 5 2 2" xfId="6726"/>
    <cellStyle name="Normal 3 30 5 3" xfId="6727"/>
    <cellStyle name="Normal 3 30 6" xfId="6728"/>
    <cellStyle name="Normal 3 30 6 2" xfId="6729"/>
    <cellStyle name="Normal 3 30 6 2 2" xfId="6730"/>
    <cellStyle name="Normal 3 30 6 3" xfId="6731"/>
    <cellStyle name="Normal 3 30 7" xfId="6732"/>
    <cellStyle name="Normal 3 30 7 2" xfId="6733"/>
    <cellStyle name="Normal 3 30 7 2 2" xfId="6734"/>
    <cellStyle name="Normal 3 30 7 3" xfId="6735"/>
    <cellStyle name="Normal 3 30 8" xfId="6736"/>
    <cellStyle name="Normal 3 30 8 2" xfId="6737"/>
    <cellStyle name="Normal 3 30 8 2 2" xfId="6738"/>
    <cellStyle name="Normal 3 30 8 3" xfId="6739"/>
    <cellStyle name="Normal 3 30 9" xfId="6740"/>
    <cellStyle name="Normal 3 30 9 2" xfId="6741"/>
    <cellStyle name="Normal 3 30 9 2 2" xfId="6742"/>
    <cellStyle name="Normal 3 30 9 3" xfId="6743"/>
    <cellStyle name="Normal 3 31" xfId="6744"/>
    <cellStyle name="Normal 3 31 10" xfId="6745"/>
    <cellStyle name="Normal 3 31 10 2" xfId="6746"/>
    <cellStyle name="Normal 3 31 10 2 2" xfId="6747"/>
    <cellStyle name="Normal 3 31 10 3" xfId="6748"/>
    <cellStyle name="Normal 3 31 11" xfId="6749"/>
    <cellStyle name="Normal 3 31 11 2" xfId="6750"/>
    <cellStyle name="Normal 3 31 11 2 2" xfId="6751"/>
    <cellStyle name="Normal 3 31 11 3" xfId="6752"/>
    <cellStyle name="Normal 3 31 12" xfId="6753"/>
    <cellStyle name="Normal 3 31 12 2" xfId="6754"/>
    <cellStyle name="Normal 3 31 12 2 2" xfId="6755"/>
    <cellStyle name="Normal 3 31 12 3" xfId="6756"/>
    <cellStyle name="Normal 3 31 13" xfId="6757"/>
    <cellStyle name="Normal 3 31 13 2" xfId="6758"/>
    <cellStyle name="Normal 3 31 13 2 2" xfId="6759"/>
    <cellStyle name="Normal 3 31 13 3" xfId="6760"/>
    <cellStyle name="Normal 3 31 14" xfId="6761"/>
    <cellStyle name="Normal 3 31 14 2" xfId="6762"/>
    <cellStyle name="Normal 3 31 14 2 2" xfId="6763"/>
    <cellStyle name="Normal 3 31 14 3" xfId="6764"/>
    <cellStyle name="Normal 3 31 15" xfId="6765"/>
    <cellStyle name="Normal 3 31 15 2" xfId="6766"/>
    <cellStyle name="Normal 3 31 15 2 2" xfId="6767"/>
    <cellStyle name="Normal 3 31 15 3" xfId="6768"/>
    <cellStyle name="Normal 3 31 16" xfId="6769"/>
    <cellStyle name="Normal 3 31 16 2" xfId="6770"/>
    <cellStyle name="Normal 3 31 16 2 2" xfId="6771"/>
    <cellStyle name="Normal 3 31 16 3" xfId="6772"/>
    <cellStyle name="Normal 3 31 17" xfId="6773"/>
    <cellStyle name="Normal 3 31 17 2" xfId="6774"/>
    <cellStyle name="Normal 3 31 17 2 2" xfId="6775"/>
    <cellStyle name="Normal 3 31 17 3" xfId="6776"/>
    <cellStyle name="Normal 3 31 18" xfId="6777"/>
    <cellStyle name="Normal 3 31 18 2" xfId="6778"/>
    <cellStyle name="Normal 3 31 18 2 2" xfId="6779"/>
    <cellStyle name="Normal 3 31 18 3" xfId="6780"/>
    <cellStyle name="Normal 3 31 19" xfId="6781"/>
    <cellStyle name="Normal 3 31 19 2" xfId="6782"/>
    <cellStyle name="Normal 3 31 19 2 2" xfId="6783"/>
    <cellStyle name="Normal 3 31 19 3" xfId="6784"/>
    <cellStyle name="Normal 3 31 2" xfId="6785"/>
    <cellStyle name="Normal 3 31 2 2" xfId="6786"/>
    <cellStyle name="Normal 3 31 2 2 2" xfId="6787"/>
    <cellStyle name="Normal 3 31 2 3" xfId="6788"/>
    <cellStyle name="Normal 3 31 20" xfId="6789"/>
    <cellStyle name="Normal 3 31 20 2" xfId="6790"/>
    <cellStyle name="Normal 3 31 20 2 2" xfId="6791"/>
    <cellStyle name="Normal 3 31 20 3" xfId="6792"/>
    <cellStyle name="Normal 3 31 21" xfId="6793"/>
    <cellStyle name="Normal 3 31 21 2" xfId="6794"/>
    <cellStyle name="Normal 3 31 21 2 2" xfId="6795"/>
    <cellStyle name="Normal 3 31 21 3" xfId="6796"/>
    <cellStyle name="Normal 3 31 22" xfId="6797"/>
    <cellStyle name="Normal 3 31 22 2" xfId="6798"/>
    <cellStyle name="Normal 3 31 22 2 2" xfId="6799"/>
    <cellStyle name="Normal 3 31 22 3" xfId="6800"/>
    <cellStyle name="Normal 3 31 23" xfId="6801"/>
    <cellStyle name="Normal 3 31 23 2" xfId="6802"/>
    <cellStyle name="Normal 3 31 23 2 2" xfId="6803"/>
    <cellStyle name="Normal 3 31 23 3" xfId="6804"/>
    <cellStyle name="Normal 3 31 24" xfId="6805"/>
    <cellStyle name="Normal 3 31 24 2" xfId="6806"/>
    <cellStyle name="Normal 3 31 25" xfId="6807"/>
    <cellStyle name="Normal 3 31 3" xfId="6808"/>
    <cellStyle name="Normal 3 31 3 2" xfId="6809"/>
    <cellStyle name="Normal 3 31 3 2 2" xfId="6810"/>
    <cellStyle name="Normal 3 31 3 3" xfId="6811"/>
    <cellStyle name="Normal 3 31 4" xfId="6812"/>
    <cellStyle name="Normal 3 31 4 2" xfId="6813"/>
    <cellStyle name="Normal 3 31 4 2 2" xfId="6814"/>
    <cellStyle name="Normal 3 31 4 3" xfId="6815"/>
    <cellStyle name="Normal 3 31 5" xfId="6816"/>
    <cellStyle name="Normal 3 31 5 2" xfId="6817"/>
    <cellStyle name="Normal 3 31 5 2 2" xfId="6818"/>
    <cellStyle name="Normal 3 31 5 3" xfId="6819"/>
    <cellStyle name="Normal 3 31 6" xfId="6820"/>
    <cellStyle name="Normal 3 31 6 2" xfId="6821"/>
    <cellStyle name="Normal 3 31 6 2 2" xfId="6822"/>
    <cellStyle name="Normal 3 31 6 3" xfId="6823"/>
    <cellStyle name="Normal 3 31 7" xfId="6824"/>
    <cellStyle name="Normal 3 31 7 2" xfId="6825"/>
    <cellStyle name="Normal 3 31 7 2 2" xfId="6826"/>
    <cellStyle name="Normal 3 31 7 3" xfId="6827"/>
    <cellStyle name="Normal 3 31 8" xfId="6828"/>
    <cellStyle name="Normal 3 31 8 2" xfId="6829"/>
    <cellStyle name="Normal 3 31 8 2 2" xfId="6830"/>
    <cellStyle name="Normal 3 31 8 3" xfId="6831"/>
    <cellStyle name="Normal 3 31 9" xfId="6832"/>
    <cellStyle name="Normal 3 31 9 2" xfId="6833"/>
    <cellStyle name="Normal 3 31 9 2 2" xfId="6834"/>
    <cellStyle name="Normal 3 31 9 3" xfId="6835"/>
    <cellStyle name="Normal 3 32" xfId="6836"/>
    <cellStyle name="Normal 3 32 10" xfId="6837"/>
    <cellStyle name="Normal 3 32 10 2" xfId="6838"/>
    <cellStyle name="Normal 3 32 10 2 2" xfId="6839"/>
    <cellStyle name="Normal 3 32 10 3" xfId="6840"/>
    <cellStyle name="Normal 3 32 11" xfId="6841"/>
    <cellStyle name="Normal 3 32 11 2" xfId="6842"/>
    <cellStyle name="Normal 3 32 11 2 2" xfId="6843"/>
    <cellStyle name="Normal 3 32 11 3" xfId="6844"/>
    <cellStyle name="Normal 3 32 12" xfId="6845"/>
    <cellStyle name="Normal 3 32 12 2" xfId="6846"/>
    <cellStyle name="Normal 3 32 12 2 2" xfId="6847"/>
    <cellStyle name="Normal 3 32 12 3" xfId="6848"/>
    <cellStyle name="Normal 3 32 13" xfId="6849"/>
    <cellStyle name="Normal 3 32 13 2" xfId="6850"/>
    <cellStyle name="Normal 3 32 13 2 2" xfId="6851"/>
    <cellStyle name="Normal 3 32 13 3" xfId="6852"/>
    <cellStyle name="Normal 3 32 14" xfId="6853"/>
    <cellStyle name="Normal 3 32 14 2" xfId="6854"/>
    <cellStyle name="Normal 3 32 14 2 2" xfId="6855"/>
    <cellStyle name="Normal 3 32 14 3" xfId="6856"/>
    <cellStyle name="Normal 3 32 15" xfId="6857"/>
    <cellStyle name="Normal 3 32 15 2" xfId="6858"/>
    <cellStyle name="Normal 3 32 15 2 2" xfId="6859"/>
    <cellStyle name="Normal 3 32 15 3" xfId="6860"/>
    <cellStyle name="Normal 3 32 16" xfId="6861"/>
    <cellStyle name="Normal 3 32 16 2" xfId="6862"/>
    <cellStyle name="Normal 3 32 16 2 2" xfId="6863"/>
    <cellStyle name="Normal 3 32 16 3" xfId="6864"/>
    <cellStyle name="Normal 3 32 17" xfId="6865"/>
    <cellStyle name="Normal 3 32 17 2" xfId="6866"/>
    <cellStyle name="Normal 3 32 17 2 2" xfId="6867"/>
    <cellStyle name="Normal 3 32 17 3" xfId="6868"/>
    <cellStyle name="Normal 3 32 18" xfId="6869"/>
    <cellStyle name="Normal 3 32 18 2" xfId="6870"/>
    <cellStyle name="Normal 3 32 18 2 2" xfId="6871"/>
    <cellStyle name="Normal 3 32 18 3" xfId="6872"/>
    <cellStyle name="Normal 3 32 19" xfId="6873"/>
    <cellStyle name="Normal 3 32 19 2" xfId="6874"/>
    <cellStyle name="Normal 3 32 19 2 2" xfId="6875"/>
    <cellStyle name="Normal 3 32 19 3" xfId="6876"/>
    <cellStyle name="Normal 3 32 2" xfId="6877"/>
    <cellStyle name="Normal 3 32 2 2" xfId="6878"/>
    <cellStyle name="Normal 3 32 2 2 2" xfId="6879"/>
    <cellStyle name="Normal 3 32 2 3" xfId="6880"/>
    <cellStyle name="Normal 3 32 20" xfId="6881"/>
    <cellStyle name="Normal 3 32 20 2" xfId="6882"/>
    <cellStyle name="Normal 3 32 20 2 2" xfId="6883"/>
    <cellStyle name="Normal 3 32 20 3" xfId="6884"/>
    <cellStyle name="Normal 3 32 21" xfId="6885"/>
    <cellStyle name="Normal 3 32 21 2" xfId="6886"/>
    <cellStyle name="Normal 3 32 21 2 2" xfId="6887"/>
    <cellStyle name="Normal 3 32 21 3" xfId="6888"/>
    <cellStyle name="Normal 3 32 22" xfId="6889"/>
    <cellStyle name="Normal 3 32 22 2" xfId="6890"/>
    <cellStyle name="Normal 3 32 22 2 2" xfId="6891"/>
    <cellStyle name="Normal 3 32 22 3" xfId="6892"/>
    <cellStyle name="Normal 3 32 23" xfId="6893"/>
    <cellStyle name="Normal 3 32 23 2" xfId="6894"/>
    <cellStyle name="Normal 3 32 23 2 2" xfId="6895"/>
    <cellStyle name="Normal 3 32 23 3" xfId="6896"/>
    <cellStyle name="Normal 3 32 24" xfId="6897"/>
    <cellStyle name="Normal 3 32 24 2" xfId="6898"/>
    <cellStyle name="Normal 3 32 25" xfId="6899"/>
    <cellStyle name="Normal 3 32 3" xfId="6900"/>
    <cellStyle name="Normal 3 32 3 2" xfId="6901"/>
    <cellStyle name="Normal 3 32 3 2 2" xfId="6902"/>
    <cellStyle name="Normal 3 32 3 3" xfId="6903"/>
    <cellStyle name="Normal 3 32 4" xfId="6904"/>
    <cellStyle name="Normal 3 32 4 2" xfId="6905"/>
    <cellStyle name="Normal 3 32 4 2 2" xfId="6906"/>
    <cellStyle name="Normal 3 32 4 3" xfId="6907"/>
    <cellStyle name="Normal 3 32 5" xfId="6908"/>
    <cellStyle name="Normal 3 32 5 2" xfId="6909"/>
    <cellStyle name="Normal 3 32 5 2 2" xfId="6910"/>
    <cellStyle name="Normal 3 32 5 3" xfId="6911"/>
    <cellStyle name="Normal 3 32 6" xfId="6912"/>
    <cellStyle name="Normal 3 32 6 2" xfId="6913"/>
    <cellStyle name="Normal 3 32 6 2 2" xfId="6914"/>
    <cellStyle name="Normal 3 32 6 3" xfId="6915"/>
    <cellStyle name="Normal 3 32 7" xfId="6916"/>
    <cellStyle name="Normal 3 32 7 2" xfId="6917"/>
    <cellStyle name="Normal 3 32 7 2 2" xfId="6918"/>
    <cellStyle name="Normal 3 32 7 3" xfId="6919"/>
    <cellStyle name="Normal 3 32 8" xfId="6920"/>
    <cellStyle name="Normal 3 32 8 2" xfId="6921"/>
    <cellStyle name="Normal 3 32 8 2 2" xfId="6922"/>
    <cellStyle name="Normal 3 32 8 3" xfId="6923"/>
    <cellStyle name="Normal 3 32 9" xfId="6924"/>
    <cellStyle name="Normal 3 32 9 2" xfId="6925"/>
    <cellStyle name="Normal 3 32 9 2 2" xfId="6926"/>
    <cellStyle name="Normal 3 32 9 3" xfId="6927"/>
    <cellStyle name="Normal 3 33" xfId="6928"/>
    <cellStyle name="Normal 3 33 10" xfId="6929"/>
    <cellStyle name="Normal 3 33 10 2" xfId="6930"/>
    <cellStyle name="Normal 3 33 10 2 2" xfId="6931"/>
    <cellStyle name="Normal 3 33 10 3" xfId="6932"/>
    <cellStyle name="Normal 3 33 11" xfId="6933"/>
    <cellStyle name="Normal 3 33 11 2" xfId="6934"/>
    <cellStyle name="Normal 3 33 11 2 2" xfId="6935"/>
    <cellStyle name="Normal 3 33 11 3" xfId="6936"/>
    <cellStyle name="Normal 3 33 12" xfId="6937"/>
    <cellStyle name="Normal 3 33 12 2" xfId="6938"/>
    <cellStyle name="Normal 3 33 12 2 2" xfId="6939"/>
    <cellStyle name="Normal 3 33 12 3" xfId="6940"/>
    <cellStyle name="Normal 3 33 13" xfId="6941"/>
    <cellStyle name="Normal 3 33 13 2" xfId="6942"/>
    <cellStyle name="Normal 3 33 13 2 2" xfId="6943"/>
    <cellStyle name="Normal 3 33 13 3" xfId="6944"/>
    <cellStyle name="Normal 3 33 14" xfId="6945"/>
    <cellStyle name="Normal 3 33 14 2" xfId="6946"/>
    <cellStyle name="Normal 3 33 14 2 2" xfId="6947"/>
    <cellStyle name="Normal 3 33 14 3" xfId="6948"/>
    <cellStyle name="Normal 3 33 15" xfId="6949"/>
    <cellStyle name="Normal 3 33 15 2" xfId="6950"/>
    <cellStyle name="Normal 3 33 15 2 2" xfId="6951"/>
    <cellStyle name="Normal 3 33 15 3" xfId="6952"/>
    <cellStyle name="Normal 3 33 16" xfId="6953"/>
    <cellStyle name="Normal 3 33 16 2" xfId="6954"/>
    <cellStyle name="Normal 3 33 16 2 2" xfId="6955"/>
    <cellStyle name="Normal 3 33 16 3" xfId="6956"/>
    <cellStyle name="Normal 3 33 17" xfId="6957"/>
    <cellStyle name="Normal 3 33 17 2" xfId="6958"/>
    <cellStyle name="Normal 3 33 17 2 2" xfId="6959"/>
    <cellStyle name="Normal 3 33 17 3" xfId="6960"/>
    <cellStyle name="Normal 3 33 18" xfId="6961"/>
    <cellStyle name="Normal 3 33 18 2" xfId="6962"/>
    <cellStyle name="Normal 3 33 18 2 2" xfId="6963"/>
    <cellStyle name="Normal 3 33 18 3" xfId="6964"/>
    <cellStyle name="Normal 3 33 19" xfId="6965"/>
    <cellStyle name="Normal 3 33 19 2" xfId="6966"/>
    <cellStyle name="Normal 3 33 19 2 2" xfId="6967"/>
    <cellStyle name="Normal 3 33 19 3" xfId="6968"/>
    <cellStyle name="Normal 3 33 2" xfId="6969"/>
    <cellStyle name="Normal 3 33 2 2" xfId="6970"/>
    <cellStyle name="Normal 3 33 2 2 2" xfId="6971"/>
    <cellStyle name="Normal 3 33 2 3" xfId="6972"/>
    <cellStyle name="Normal 3 33 20" xfId="6973"/>
    <cellStyle name="Normal 3 33 20 2" xfId="6974"/>
    <cellStyle name="Normal 3 33 20 2 2" xfId="6975"/>
    <cellStyle name="Normal 3 33 20 3" xfId="6976"/>
    <cellStyle name="Normal 3 33 21" xfId="6977"/>
    <cellStyle name="Normal 3 33 21 2" xfId="6978"/>
    <cellStyle name="Normal 3 33 21 2 2" xfId="6979"/>
    <cellStyle name="Normal 3 33 21 3" xfId="6980"/>
    <cellStyle name="Normal 3 33 22" xfId="6981"/>
    <cellStyle name="Normal 3 33 22 2" xfId="6982"/>
    <cellStyle name="Normal 3 33 22 2 2" xfId="6983"/>
    <cellStyle name="Normal 3 33 22 3" xfId="6984"/>
    <cellStyle name="Normal 3 33 23" xfId="6985"/>
    <cellStyle name="Normal 3 33 23 2" xfId="6986"/>
    <cellStyle name="Normal 3 33 23 2 2" xfId="6987"/>
    <cellStyle name="Normal 3 33 23 3" xfId="6988"/>
    <cellStyle name="Normal 3 33 24" xfId="6989"/>
    <cellStyle name="Normal 3 33 24 2" xfId="6990"/>
    <cellStyle name="Normal 3 33 25" xfId="6991"/>
    <cellStyle name="Normal 3 33 3" xfId="6992"/>
    <cellStyle name="Normal 3 33 3 2" xfId="6993"/>
    <cellStyle name="Normal 3 33 3 2 2" xfId="6994"/>
    <cellStyle name="Normal 3 33 3 3" xfId="6995"/>
    <cellStyle name="Normal 3 33 4" xfId="6996"/>
    <cellStyle name="Normal 3 33 4 2" xfId="6997"/>
    <cellStyle name="Normal 3 33 4 2 2" xfId="6998"/>
    <cellStyle name="Normal 3 33 4 3" xfId="6999"/>
    <cellStyle name="Normal 3 33 5" xfId="7000"/>
    <cellStyle name="Normal 3 33 5 2" xfId="7001"/>
    <cellStyle name="Normal 3 33 5 2 2" xfId="7002"/>
    <cellStyle name="Normal 3 33 5 3" xfId="7003"/>
    <cellStyle name="Normal 3 33 6" xfId="7004"/>
    <cellStyle name="Normal 3 33 6 2" xfId="7005"/>
    <cellStyle name="Normal 3 33 6 2 2" xfId="7006"/>
    <cellStyle name="Normal 3 33 6 3" xfId="7007"/>
    <cellStyle name="Normal 3 33 7" xfId="7008"/>
    <cellStyle name="Normal 3 33 7 2" xfId="7009"/>
    <cellStyle name="Normal 3 33 7 2 2" xfId="7010"/>
    <cellStyle name="Normal 3 33 7 3" xfId="7011"/>
    <cellStyle name="Normal 3 33 8" xfId="7012"/>
    <cellStyle name="Normal 3 33 8 2" xfId="7013"/>
    <cellStyle name="Normal 3 33 8 2 2" xfId="7014"/>
    <cellStyle name="Normal 3 33 8 3" xfId="7015"/>
    <cellStyle name="Normal 3 33 9" xfId="7016"/>
    <cellStyle name="Normal 3 33 9 2" xfId="7017"/>
    <cellStyle name="Normal 3 33 9 2 2" xfId="7018"/>
    <cellStyle name="Normal 3 33 9 3" xfId="7019"/>
    <cellStyle name="Normal 3 34" xfId="7020"/>
    <cellStyle name="Normal 3 34 2" xfId="7021"/>
    <cellStyle name="Normal 3 34 2 2" xfId="7022"/>
    <cellStyle name="Normal 3 34 3" xfId="7023"/>
    <cellStyle name="Normal 3 35" xfId="7024"/>
    <cellStyle name="Normal 3 35 2" xfId="7025"/>
    <cellStyle name="Normal 3 35 2 2" xfId="7026"/>
    <cellStyle name="Normal 3 35 3" xfId="7027"/>
    <cellStyle name="Normal 3 36" xfId="7028"/>
    <cellStyle name="Normal 3 36 2" xfId="7029"/>
    <cellStyle name="Normal 3 36 2 2" xfId="7030"/>
    <cellStyle name="Normal 3 36 3" xfId="7031"/>
    <cellStyle name="Normal 3 37" xfId="7032"/>
    <cellStyle name="Normal 3 37 2" xfId="7033"/>
    <cellStyle name="Normal 3 37 2 2" xfId="7034"/>
    <cellStyle name="Normal 3 37 3" xfId="7035"/>
    <cellStyle name="Normal 3 38" xfId="7036"/>
    <cellStyle name="Normal 3 38 2" xfId="7037"/>
    <cellStyle name="Normal 3 38 2 2" xfId="7038"/>
    <cellStyle name="Normal 3 38 3" xfId="7039"/>
    <cellStyle name="Normal 3 39" xfId="7040"/>
    <cellStyle name="Normal 3 39 2" xfId="7041"/>
    <cellStyle name="Normal 3 39 2 2" xfId="7042"/>
    <cellStyle name="Normal 3 39 3" xfId="7043"/>
    <cellStyle name="Normal 3 4" xfId="184"/>
    <cellStyle name="Normal 3 4 10" xfId="7044"/>
    <cellStyle name="Normal 3 4 10 2" xfId="7045"/>
    <cellStyle name="Normal 3 4 10 2 2" xfId="7046"/>
    <cellStyle name="Normal 3 4 10 3" xfId="7047"/>
    <cellStyle name="Normal 3 4 11" xfId="7048"/>
    <cellStyle name="Normal 3 4 11 2" xfId="7049"/>
    <cellStyle name="Normal 3 4 11 2 2" xfId="7050"/>
    <cellStyle name="Normal 3 4 11 3" xfId="7051"/>
    <cellStyle name="Normal 3 4 12" xfId="7052"/>
    <cellStyle name="Normal 3 4 12 2" xfId="7053"/>
    <cellStyle name="Normal 3 4 12 2 2" xfId="7054"/>
    <cellStyle name="Normal 3 4 12 3" xfId="7055"/>
    <cellStyle name="Normal 3 4 13" xfId="7056"/>
    <cellStyle name="Normal 3 4 13 2" xfId="7057"/>
    <cellStyle name="Normal 3 4 13 2 2" xfId="7058"/>
    <cellStyle name="Normal 3 4 13 3" xfId="7059"/>
    <cellStyle name="Normal 3 4 14" xfId="7060"/>
    <cellStyle name="Normal 3 4 14 2" xfId="7061"/>
    <cellStyle name="Normal 3 4 14 2 2" xfId="7062"/>
    <cellStyle name="Normal 3 4 14 3" xfId="7063"/>
    <cellStyle name="Normal 3 4 15" xfId="7064"/>
    <cellStyle name="Normal 3 4 15 2" xfId="7065"/>
    <cellStyle name="Normal 3 4 15 2 2" xfId="7066"/>
    <cellStyle name="Normal 3 4 15 3" xfId="7067"/>
    <cellStyle name="Normal 3 4 16" xfId="7068"/>
    <cellStyle name="Normal 3 4 16 2" xfId="7069"/>
    <cellStyle name="Normal 3 4 16 2 2" xfId="7070"/>
    <cellStyle name="Normal 3 4 16 3" xfId="7071"/>
    <cellStyle name="Normal 3 4 17" xfId="7072"/>
    <cellStyle name="Normal 3 4 17 2" xfId="7073"/>
    <cellStyle name="Normal 3 4 17 2 2" xfId="7074"/>
    <cellStyle name="Normal 3 4 17 3" xfId="7075"/>
    <cellStyle name="Normal 3 4 18" xfId="7076"/>
    <cellStyle name="Normal 3 4 18 2" xfId="7077"/>
    <cellStyle name="Normal 3 4 18 2 2" xfId="7078"/>
    <cellStyle name="Normal 3 4 18 3" xfId="7079"/>
    <cellStyle name="Normal 3 4 19" xfId="7080"/>
    <cellStyle name="Normal 3 4 19 2" xfId="7081"/>
    <cellStyle name="Normal 3 4 19 2 2" xfId="7082"/>
    <cellStyle name="Normal 3 4 19 3" xfId="7083"/>
    <cellStyle name="Normal 3 4 2" xfId="7084"/>
    <cellStyle name="Normal 3 4 2 2" xfId="7085"/>
    <cellStyle name="Normal 3 4 2 2 2" xfId="7086"/>
    <cellStyle name="Normal 3 4 2 3" xfId="7087"/>
    <cellStyle name="Normal 3 4 20" xfId="7088"/>
    <cellStyle name="Normal 3 4 20 2" xfId="7089"/>
    <cellStyle name="Normal 3 4 20 2 2" xfId="7090"/>
    <cellStyle name="Normal 3 4 20 3" xfId="7091"/>
    <cellStyle name="Normal 3 4 21" xfId="7092"/>
    <cellStyle name="Normal 3 4 21 2" xfId="7093"/>
    <cellStyle name="Normal 3 4 21 2 2" xfId="7094"/>
    <cellStyle name="Normal 3 4 21 3" xfId="7095"/>
    <cellStyle name="Normal 3 4 22" xfId="7096"/>
    <cellStyle name="Normal 3 4 22 2" xfId="7097"/>
    <cellStyle name="Normal 3 4 22 2 2" xfId="7098"/>
    <cellStyle name="Normal 3 4 22 3" xfId="7099"/>
    <cellStyle name="Normal 3 4 23" xfId="7100"/>
    <cellStyle name="Normal 3 4 23 2" xfId="7101"/>
    <cellStyle name="Normal 3 4 23 2 2" xfId="7102"/>
    <cellStyle name="Normal 3 4 23 3" xfId="7103"/>
    <cellStyle name="Normal 3 4 24" xfId="7104"/>
    <cellStyle name="Normal 3 4 24 2" xfId="7105"/>
    <cellStyle name="Normal 3 4 25" xfId="7106"/>
    <cellStyle name="Normal 3 4 3" xfId="7107"/>
    <cellStyle name="Normal 3 4 3 2" xfId="7108"/>
    <cellStyle name="Normal 3 4 3 2 2" xfId="7109"/>
    <cellStyle name="Normal 3 4 3 3" xfId="7110"/>
    <cellStyle name="Normal 3 4 4" xfId="7111"/>
    <cellStyle name="Normal 3 4 4 2" xfId="7112"/>
    <cellStyle name="Normal 3 4 4 2 2" xfId="7113"/>
    <cellStyle name="Normal 3 4 4 3" xfId="7114"/>
    <cellStyle name="Normal 3 4 5" xfId="7115"/>
    <cellStyle name="Normal 3 4 5 2" xfId="7116"/>
    <cellStyle name="Normal 3 4 5 2 2" xfId="7117"/>
    <cellStyle name="Normal 3 4 5 3" xfId="7118"/>
    <cellStyle name="Normal 3 4 6" xfId="7119"/>
    <cellStyle name="Normal 3 4 6 2" xfId="7120"/>
    <cellStyle name="Normal 3 4 6 2 2" xfId="7121"/>
    <cellStyle name="Normal 3 4 6 3" xfId="7122"/>
    <cellStyle name="Normal 3 4 7" xfId="7123"/>
    <cellStyle name="Normal 3 4 7 2" xfId="7124"/>
    <cellStyle name="Normal 3 4 7 2 2" xfId="7125"/>
    <cellStyle name="Normal 3 4 7 3" xfId="7126"/>
    <cellStyle name="Normal 3 4 8" xfId="7127"/>
    <cellStyle name="Normal 3 4 8 2" xfId="7128"/>
    <cellStyle name="Normal 3 4 8 2 2" xfId="7129"/>
    <cellStyle name="Normal 3 4 8 3" xfId="7130"/>
    <cellStyle name="Normal 3 4 9" xfId="7131"/>
    <cellStyle name="Normal 3 4 9 2" xfId="7132"/>
    <cellStyle name="Normal 3 4 9 2 2" xfId="7133"/>
    <cellStyle name="Normal 3 4 9 3" xfId="7134"/>
    <cellStyle name="Normal 3 40" xfId="7135"/>
    <cellStyle name="Normal 3 40 2" xfId="7136"/>
    <cellStyle name="Normal 3 40 2 2" xfId="7137"/>
    <cellStyle name="Normal 3 40 3" xfId="7138"/>
    <cellStyle name="Normal 3 41" xfId="7139"/>
    <cellStyle name="Normal 3 41 2" xfId="7140"/>
    <cellStyle name="Normal 3 41 2 2" xfId="7141"/>
    <cellStyle name="Normal 3 41 3" xfId="7142"/>
    <cellStyle name="Normal 3 42" xfId="7143"/>
    <cellStyle name="Normal 3 42 2" xfId="7144"/>
    <cellStyle name="Normal 3 42 2 2" xfId="7145"/>
    <cellStyle name="Normal 3 42 3" xfId="7146"/>
    <cellStyle name="Normal 3 43" xfId="7147"/>
    <cellStyle name="Normal 3 43 2" xfId="7148"/>
    <cellStyle name="Normal 3 43 2 2" xfId="7149"/>
    <cellStyle name="Normal 3 43 3" xfId="7150"/>
    <cellStyle name="Normal 3 44" xfId="7151"/>
    <cellStyle name="Normal 3 44 2" xfId="7152"/>
    <cellStyle name="Normal 3 44 2 2" xfId="7153"/>
    <cellStyle name="Normal 3 44 3" xfId="7154"/>
    <cellStyle name="Normal 3 45" xfId="7155"/>
    <cellStyle name="Normal 3 45 2" xfId="7156"/>
    <cellStyle name="Normal 3 45 2 2" xfId="7157"/>
    <cellStyle name="Normal 3 45 3" xfId="7158"/>
    <cellStyle name="Normal 3 46" xfId="7159"/>
    <cellStyle name="Normal 3 46 2" xfId="7160"/>
    <cellStyle name="Normal 3 46 2 2" xfId="7161"/>
    <cellStyle name="Normal 3 46 3" xfId="7162"/>
    <cellStyle name="Normal 3 47" xfId="7163"/>
    <cellStyle name="Normal 3 47 2" xfId="7164"/>
    <cellStyle name="Normal 3 47 2 2" xfId="7165"/>
    <cellStyle name="Normal 3 47 3" xfId="7166"/>
    <cellStyle name="Normal 3 48" xfId="7167"/>
    <cellStyle name="Normal 3 48 2" xfId="7168"/>
    <cellStyle name="Normal 3 48 2 2" xfId="7169"/>
    <cellStyle name="Normal 3 48 3" xfId="7170"/>
    <cellStyle name="Normal 3 49" xfId="7171"/>
    <cellStyle name="Normal 3 49 2" xfId="7172"/>
    <cellStyle name="Normal 3 49 2 2" xfId="7173"/>
    <cellStyle name="Normal 3 49 3" xfId="7174"/>
    <cellStyle name="Normal 3 5" xfId="7175"/>
    <cellStyle name="Normal 3 5 10" xfId="7176"/>
    <cellStyle name="Normal 3 5 10 2" xfId="7177"/>
    <cellStyle name="Normal 3 5 10 2 2" xfId="7178"/>
    <cellStyle name="Normal 3 5 10 3" xfId="7179"/>
    <cellStyle name="Normal 3 5 11" xfId="7180"/>
    <cellStyle name="Normal 3 5 11 2" xfId="7181"/>
    <cellStyle name="Normal 3 5 11 2 2" xfId="7182"/>
    <cellStyle name="Normal 3 5 11 3" xfId="7183"/>
    <cellStyle name="Normal 3 5 12" xfId="7184"/>
    <cellStyle name="Normal 3 5 12 2" xfId="7185"/>
    <cellStyle name="Normal 3 5 12 2 2" xfId="7186"/>
    <cellStyle name="Normal 3 5 12 3" xfId="7187"/>
    <cellStyle name="Normal 3 5 13" xfId="7188"/>
    <cellStyle name="Normal 3 5 13 2" xfId="7189"/>
    <cellStyle name="Normal 3 5 13 2 2" xfId="7190"/>
    <cellStyle name="Normal 3 5 13 3" xfId="7191"/>
    <cellStyle name="Normal 3 5 14" xfId="7192"/>
    <cellStyle name="Normal 3 5 14 2" xfId="7193"/>
    <cellStyle name="Normal 3 5 14 2 2" xfId="7194"/>
    <cellStyle name="Normal 3 5 14 3" xfId="7195"/>
    <cellStyle name="Normal 3 5 15" xfId="7196"/>
    <cellStyle name="Normal 3 5 15 2" xfId="7197"/>
    <cellStyle name="Normal 3 5 15 2 2" xfId="7198"/>
    <cellStyle name="Normal 3 5 15 3" xfId="7199"/>
    <cellStyle name="Normal 3 5 16" xfId="7200"/>
    <cellStyle name="Normal 3 5 16 2" xfId="7201"/>
    <cellStyle name="Normal 3 5 16 2 2" xfId="7202"/>
    <cellStyle name="Normal 3 5 16 3" xfId="7203"/>
    <cellStyle name="Normal 3 5 17" xfId="7204"/>
    <cellStyle name="Normal 3 5 17 2" xfId="7205"/>
    <cellStyle name="Normal 3 5 17 2 2" xfId="7206"/>
    <cellStyle name="Normal 3 5 17 3" xfId="7207"/>
    <cellStyle name="Normal 3 5 18" xfId="7208"/>
    <cellStyle name="Normal 3 5 18 2" xfId="7209"/>
    <cellStyle name="Normal 3 5 18 2 2" xfId="7210"/>
    <cellStyle name="Normal 3 5 18 3" xfId="7211"/>
    <cellStyle name="Normal 3 5 19" xfId="7212"/>
    <cellStyle name="Normal 3 5 19 2" xfId="7213"/>
    <cellStyle name="Normal 3 5 19 2 2" xfId="7214"/>
    <cellStyle name="Normal 3 5 19 3" xfId="7215"/>
    <cellStyle name="Normal 3 5 2" xfId="7216"/>
    <cellStyle name="Normal 3 5 2 2" xfId="7217"/>
    <cellStyle name="Normal 3 5 2 2 2" xfId="7218"/>
    <cellStyle name="Normal 3 5 2 3" xfId="7219"/>
    <cellStyle name="Normal 3 5 20" xfId="7220"/>
    <cellStyle name="Normal 3 5 20 2" xfId="7221"/>
    <cellStyle name="Normal 3 5 20 2 2" xfId="7222"/>
    <cellStyle name="Normal 3 5 20 3" xfId="7223"/>
    <cellStyle name="Normal 3 5 21" xfId="7224"/>
    <cellStyle name="Normal 3 5 21 2" xfId="7225"/>
    <cellStyle name="Normal 3 5 21 2 2" xfId="7226"/>
    <cellStyle name="Normal 3 5 21 3" xfId="7227"/>
    <cellStyle name="Normal 3 5 22" xfId="7228"/>
    <cellStyle name="Normal 3 5 22 2" xfId="7229"/>
    <cellStyle name="Normal 3 5 22 2 2" xfId="7230"/>
    <cellStyle name="Normal 3 5 22 3" xfId="7231"/>
    <cellStyle name="Normal 3 5 23" xfId="7232"/>
    <cellStyle name="Normal 3 5 23 2" xfId="7233"/>
    <cellStyle name="Normal 3 5 23 2 2" xfId="7234"/>
    <cellStyle name="Normal 3 5 23 3" xfId="7235"/>
    <cellStyle name="Normal 3 5 24" xfId="7236"/>
    <cellStyle name="Normal 3 5 24 2" xfId="7237"/>
    <cellStyle name="Normal 3 5 25" xfId="7238"/>
    <cellStyle name="Normal 3 5 3" xfId="7239"/>
    <cellStyle name="Normal 3 5 3 2" xfId="7240"/>
    <cellStyle name="Normal 3 5 3 2 2" xfId="7241"/>
    <cellStyle name="Normal 3 5 3 3" xfId="7242"/>
    <cellStyle name="Normal 3 5 4" xfId="7243"/>
    <cellStyle name="Normal 3 5 4 2" xfId="7244"/>
    <cellStyle name="Normal 3 5 4 2 2" xfId="7245"/>
    <cellStyle name="Normal 3 5 4 3" xfId="7246"/>
    <cellStyle name="Normal 3 5 5" xfId="7247"/>
    <cellStyle name="Normal 3 5 5 2" xfId="7248"/>
    <cellStyle name="Normal 3 5 5 2 2" xfId="7249"/>
    <cellStyle name="Normal 3 5 5 3" xfId="7250"/>
    <cellStyle name="Normal 3 5 6" xfId="7251"/>
    <cellStyle name="Normal 3 5 6 2" xfId="7252"/>
    <cellStyle name="Normal 3 5 6 2 2" xfId="7253"/>
    <cellStyle name="Normal 3 5 6 3" xfId="7254"/>
    <cellStyle name="Normal 3 5 7" xfId="7255"/>
    <cellStyle name="Normal 3 5 7 2" xfId="7256"/>
    <cellStyle name="Normal 3 5 7 2 2" xfId="7257"/>
    <cellStyle name="Normal 3 5 7 3" xfId="7258"/>
    <cellStyle name="Normal 3 5 8" xfId="7259"/>
    <cellStyle name="Normal 3 5 8 2" xfId="7260"/>
    <cellStyle name="Normal 3 5 8 2 2" xfId="7261"/>
    <cellStyle name="Normal 3 5 8 3" xfId="7262"/>
    <cellStyle name="Normal 3 5 9" xfId="7263"/>
    <cellStyle name="Normal 3 5 9 2" xfId="7264"/>
    <cellStyle name="Normal 3 5 9 2 2" xfId="7265"/>
    <cellStyle name="Normal 3 5 9 3" xfId="7266"/>
    <cellStyle name="Normal 3 50" xfId="7267"/>
    <cellStyle name="Normal 3 50 2" xfId="7268"/>
    <cellStyle name="Normal 3 50 2 2" xfId="7269"/>
    <cellStyle name="Normal 3 50 3" xfId="7270"/>
    <cellStyle name="Normal 3 51" xfId="7271"/>
    <cellStyle name="Normal 3 51 2" xfId="7272"/>
    <cellStyle name="Normal 3 51 2 2" xfId="7273"/>
    <cellStyle name="Normal 3 51 3" xfId="7274"/>
    <cellStyle name="Normal 3 52" xfId="7275"/>
    <cellStyle name="Normal 3 52 2" xfId="7276"/>
    <cellStyle name="Normal 3 52 2 2" xfId="7277"/>
    <cellStyle name="Normal 3 52 3" xfId="7278"/>
    <cellStyle name="Normal 3 53" xfId="7279"/>
    <cellStyle name="Normal 3 53 2" xfId="7280"/>
    <cellStyle name="Normal 3 53 2 2" xfId="7281"/>
    <cellStyle name="Normal 3 53 3" xfId="7282"/>
    <cellStyle name="Normal 3 54" xfId="7283"/>
    <cellStyle name="Normal 3 54 2" xfId="7284"/>
    <cellStyle name="Normal 3 54 2 2" xfId="7285"/>
    <cellStyle name="Normal 3 54 3" xfId="7286"/>
    <cellStyle name="Normal 3 55" xfId="7287"/>
    <cellStyle name="Normal 3 55 2" xfId="7288"/>
    <cellStyle name="Normal 3 55 2 2" xfId="7289"/>
    <cellStyle name="Normal 3 55 3" xfId="7290"/>
    <cellStyle name="Normal 3 56" xfId="7291"/>
    <cellStyle name="Normal 3 56 2" xfId="7292"/>
    <cellStyle name="Normal 3 56 2 2" xfId="7293"/>
    <cellStyle name="Normal 3 56 3" xfId="7294"/>
    <cellStyle name="Normal 3 57" xfId="7295"/>
    <cellStyle name="Normal 3 57 2" xfId="7296"/>
    <cellStyle name="Normal 3 57 2 2" xfId="7297"/>
    <cellStyle name="Normal 3 57 3" xfId="7298"/>
    <cellStyle name="Normal 3 58" xfId="7299"/>
    <cellStyle name="Normal 3 58 2" xfId="7300"/>
    <cellStyle name="Normal 3 58 2 2" xfId="7301"/>
    <cellStyle name="Normal 3 58 3" xfId="7302"/>
    <cellStyle name="Normal 3 59" xfId="7303"/>
    <cellStyle name="Normal 3 59 2" xfId="7304"/>
    <cellStyle name="Normal 3 59 2 2" xfId="7305"/>
    <cellStyle name="Normal 3 59 3" xfId="7306"/>
    <cellStyle name="Normal 3 6" xfId="7307"/>
    <cellStyle name="Normal 3 6 10" xfId="7308"/>
    <cellStyle name="Normal 3 6 10 2" xfId="7309"/>
    <cellStyle name="Normal 3 6 10 2 2" xfId="7310"/>
    <cellStyle name="Normal 3 6 10 3" xfId="7311"/>
    <cellStyle name="Normal 3 6 11" xfId="7312"/>
    <cellStyle name="Normal 3 6 11 2" xfId="7313"/>
    <cellStyle name="Normal 3 6 11 2 2" xfId="7314"/>
    <cellStyle name="Normal 3 6 11 3" xfId="7315"/>
    <cellStyle name="Normal 3 6 12" xfId="7316"/>
    <cellStyle name="Normal 3 6 12 2" xfId="7317"/>
    <cellStyle name="Normal 3 6 12 2 2" xfId="7318"/>
    <cellStyle name="Normal 3 6 12 3" xfId="7319"/>
    <cellStyle name="Normal 3 6 13" xfId="7320"/>
    <cellStyle name="Normal 3 6 13 2" xfId="7321"/>
    <cellStyle name="Normal 3 6 13 2 2" xfId="7322"/>
    <cellStyle name="Normal 3 6 13 3" xfId="7323"/>
    <cellStyle name="Normal 3 6 14" xfId="7324"/>
    <cellStyle name="Normal 3 6 14 2" xfId="7325"/>
    <cellStyle name="Normal 3 6 14 2 2" xfId="7326"/>
    <cellStyle name="Normal 3 6 14 3" xfId="7327"/>
    <cellStyle name="Normal 3 6 15" xfId="7328"/>
    <cellStyle name="Normal 3 6 15 2" xfId="7329"/>
    <cellStyle name="Normal 3 6 15 2 2" xfId="7330"/>
    <cellStyle name="Normal 3 6 15 3" xfId="7331"/>
    <cellStyle name="Normal 3 6 16" xfId="7332"/>
    <cellStyle name="Normal 3 6 16 2" xfId="7333"/>
    <cellStyle name="Normal 3 6 16 2 2" xfId="7334"/>
    <cellStyle name="Normal 3 6 16 3" xfId="7335"/>
    <cellStyle name="Normal 3 6 17" xfId="7336"/>
    <cellStyle name="Normal 3 6 17 2" xfId="7337"/>
    <cellStyle name="Normal 3 6 17 2 2" xfId="7338"/>
    <cellStyle name="Normal 3 6 17 3" xfId="7339"/>
    <cellStyle name="Normal 3 6 18" xfId="7340"/>
    <cellStyle name="Normal 3 6 18 2" xfId="7341"/>
    <cellStyle name="Normal 3 6 18 2 2" xfId="7342"/>
    <cellStyle name="Normal 3 6 18 3" xfId="7343"/>
    <cellStyle name="Normal 3 6 19" xfId="7344"/>
    <cellStyle name="Normal 3 6 19 2" xfId="7345"/>
    <cellStyle name="Normal 3 6 19 2 2" xfId="7346"/>
    <cellStyle name="Normal 3 6 19 3" xfId="7347"/>
    <cellStyle name="Normal 3 6 2" xfId="7348"/>
    <cellStyle name="Normal 3 6 2 2" xfId="7349"/>
    <cellStyle name="Normal 3 6 2 2 2" xfId="7350"/>
    <cellStyle name="Normal 3 6 2 3" xfId="7351"/>
    <cellStyle name="Normal 3 6 20" xfId="7352"/>
    <cellStyle name="Normal 3 6 20 2" xfId="7353"/>
    <cellStyle name="Normal 3 6 20 2 2" xfId="7354"/>
    <cellStyle name="Normal 3 6 20 3" xfId="7355"/>
    <cellStyle name="Normal 3 6 21" xfId="7356"/>
    <cellStyle name="Normal 3 6 21 2" xfId="7357"/>
    <cellStyle name="Normal 3 6 21 2 2" xfId="7358"/>
    <cellStyle name="Normal 3 6 21 3" xfId="7359"/>
    <cellStyle name="Normal 3 6 22" xfId="7360"/>
    <cellStyle name="Normal 3 6 22 2" xfId="7361"/>
    <cellStyle name="Normal 3 6 22 2 2" xfId="7362"/>
    <cellStyle name="Normal 3 6 22 3" xfId="7363"/>
    <cellStyle name="Normal 3 6 23" xfId="7364"/>
    <cellStyle name="Normal 3 6 23 2" xfId="7365"/>
    <cellStyle name="Normal 3 6 23 2 2" xfId="7366"/>
    <cellStyle name="Normal 3 6 23 3" xfId="7367"/>
    <cellStyle name="Normal 3 6 24" xfId="7368"/>
    <cellStyle name="Normal 3 6 24 2" xfId="7369"/>
    <cellStyle name="Normal 3 6 25" xfId="7370"/>
    <cellStyle name="Normal 3 6 3" xfId="7371"/>
    <cellStyle name="Normal 3 6 3 2" xfId="7372"/>
    <cellStyle name="Normal 3 6 3 2 2" xfId="7373"/>
    <cellStyle name="Normal 3 6 3 3" xfId="7374"/>
    <cellStyle name="Normal 3 6 4" xfId="7375"/>
    <cellStyle name="Normal 3 6 4 2" xfId="7376"/>
    <cellStyle name="Normal 3 6 4 2 2" xfId="7377"/>
    <cellStyle name="Normal 3 6 4 3" xfId="7378"/>
    <cellStyle name="Normal 3 6 5" xfId="7379"/>
    <cellStyle name="Normal 3 6 5 2" xfId="7380"/>
    <cellStyle name="Normal 3 6 5 2 2" xfId="7381"/>
    <cellStyle name="Normal 3 6 5 3" xfId="7382"/>
    <cellStyle name="Normal 3 6 6" xfId="7383"/>
    <cellStyle name="Normal 3 6 6 2" xfId="7384"/>
    <cellStyle name="Normal 3 6 6 2 2" xfId="7385"/>
    <cellStyle name="Normal 3 6 6 3" xfId="7386"/>
    <cellStyle name="Normal 3 6 7" xfId="7387"/>
    <cellStyle name="Normal 3 6 7 2" xfId="7388"/>
    <cellStyle name="Normal 3 6 7 2 2" xfId="7389"/>
    <cellStyle name="Normal 3 6 7 3" xfId="7390"/>
    <cellStyle name="Normal 3 6 8" xfId="7391"/>
    <cellStyle name="Normal 3 6 8 2" xfId="7392"/>
    <cellStyle name="Normal 3 6 8 2 2" xfId="7393"/>
    <cellStyle name="Normal 3 6 8 3" xfId="7394"/>
    <cellStyle name="Normal 3 6 9" xfId="7395"/>
    <cellStyle name="Normal 3 6 9 2" xfId="7396"/>
    <cellStyle name="Normal 3 6 9 2 2" xfId="7397"/>
    <cellStyle name="Normal 3 6 9 3" xfId="7398"/>
    <cellStyle name="Normal 3 60" xfId="7399"/>
    <cellStyle name="Normal 3 60 2" xfId="7400"/>
    <cellStyle name="Normal 3 60 2 2" xfId="7401"/>
    <cellStyle name="Normal 3 60 3" xfId="7402"/>
    <cellStyle name="Normal 3 61" xfId="7403"/>
    <cellStyle name="Normal 3 61 2" xfId="7404"/>
    <cellStyle name="Normal 3 61 2 2" xfId="7405"/>
    <cellStyle name="Normal 3 61 3" xfId="7406"/>
    <cellStyle name="Normal 3 62" xfId="7407"/>
    <cellStyle name="Normal 3 62 2" xfId="7408"/>
    <cellStyle name="Normal 3 62 2 2" xfId="7409"/>
    <cellStyle name="Normal 3 62 3" xfId="7410"/>
    <cellStyle name="Normal 3 63" xfId="7411"/>
    <cellStyle name="Normal 3 63 2" xfId="7412"/>
    <cellStyle name="Normal 3 63 2 2" xfId="7413"/>
    <cellStyle name="Normal 3 63 3" xfId="7414"/>
    <cellStyle name="Normal 3 64" xfId="7415"/>
    <cellStyle name="Normal 3 64 2" xfId="7416"/>
    <cellStyle name="Normal 3 64 2 2" xfId="7417"/>
    <cellStyle name="Normal 3 64 3" xfId="7418"/>
    <cellStyle name="Normal 3 65" xfId="7419"/>
    <cellStyle name="Normal 3 65 2" xfId="7420"/>
    <cellStyle name="Normal 3 65 2 2" xfId="7421"/>
    <cellStyle name="Normal 3 65 3" xfId="7422"/>
    <cellStyle name="Normal 3 66" xfId="185"/>
    <cellStyle name="Normal 3 67" xfId="7423"/>
    <cellStyle name="Normal 3 68" xfId="7424"/>
    <cellStyle name="Normal 3 7" xfId="7425"/>
    <cellStyle name="Normal 3 7 10" xfId="7426"/>
    <cellStyle name="Normal 3 7 10 2" xfId="7427"/>
    <cellStyle name="Normal 3 7 10 2 2" xfId="7428"/>
    <cellStyle name="Normal 3 7 10 3" xfId="7429"/>
    <cellStyle name="Normal 3 7 11" xfId="7430"/>
    <cellStyle name="Normal 3 7 11 2" xfId="7431"/>
    <cellStyle name="Normal 3 7 11 2 2" xfId="7432"/>
    <cellStyle name="Normal 3 7 11 3" xfId="7433"/>
    <cellStyle name="Normal 3 7 12" xfId="7434"/>
    <cellStyle name="Normal 3 7 12 2" xfId="7435"/>
    <cellStyle name="Normal 3 7 12 2 2" xfId="7436"/>
    <cellStyle name="Normal 3 7 12 3" xfId="7437"/>
    <cellStyle name="Normal 3 7 13" xfId="7438"/>
    <cellStyle name="Normal 3 7 13 2" xfId="7439"/>
    <cellStyle name="Normal 3 7 13 2 2" xfId="7440"/>
    <cellStyle name="Normal 3 7 13 3" xfId="7441"/>
    <cellStyle name="Normal 3 7 14" xfId="7442"/>
    <cellStyle name="Normal 3 7 14 2" xfId="7443"/>
    <cellStyle name="Normal 3 7 14 2 2" xfId="7444"/>
    <cellStyle name="Normal 3 7 14 3" xfId="7445"/>
    <cellStyle name="Normal 3 7 15" xfId="7446"/>
    <cellStyle name="Normal 3 7 15 2" xfId="7447"/>
    <cellStyle name="Normal 3 7 15 2 2" xfId="7448"/>
    <cellStyle name="Normal 3 7 15 3" xfId="7449"/>
    <cellStyle name="Normal 3 7 16" xfId="7450"/>
    <cellStyle name="Normal 3 7 16 2" xfId="7451"/>
    <cellStyle name="Normal 3 7 16 2 2" xfId="7452"/>
    <cellStyle name="Normal 3 7 16 3" xfId="7453"/>
    <cellStyle name="Normal 3 7 17" xfId="7454"/>
    <cellStyle name="Normal 3 7 17 2" xfId="7455"/>
    <cellStyle name="Normal 3 7 17 2 2" xfId="7456"/>
    <cellStyle name="Normal 3 7 17 3" xfId="7457"/>
    <cellStyle name="Normal 3 7 18" xfId="7458"/>
    <cellStyle name="Normal 3 7 18 2" xfId="7459"/>
    <cellStyle name="Normal 3 7 18 2 2" xfId="7460"/>
    <cellStyle name="Normal 3 7 18 3" xfId="7461"/>
    <cellStyle name="Normal 3 7 19" xfId="7462"/>
    <cellStyle name="Normal 3 7 19 2" xfId="7463"/>
    <cellStyle name="Normal 3 7 19 2 2" xfId="7464"/>
    <cellStyle name="Normal 3 7 19 3" xfId="7465"/>
    <cellStyle name="Normal 3 7 2" xfId="7466"/>
    <cellStyle name="Normal 3 7 2 2" xfId="7467"/>
    <cellStyle name="Normal 3 7 2 2 2" xfId="7468"/>
    <cellStyle name="Normal 3 7 2 3" xfId="7469"/>
    <cellStyle name="Normal 3 7 20" xfId="7470"/>
    <cellStyle name="Normal 3 7 20 2" xfId="7471"/>
    <cellStyle name="Normal 3 7 20 2 2" xfId="7472"/>
    <cellStyle name="Normal 3 7 20 3" xfId="7473"/>
    <cellStyle name="Normal 3 7 21" xfId="7474"/>
    <cellStyle name="Normal 3 7 21 2" xfId="7475"/>
    <cellStyle name="Normal 3 7 21 2 2" xfId="7476"/>
    <cellStyle name="Normal 3 7 21 3" xfId="7477"/>
    <cellStyle name="Normal 3 7 22" xfId="7478"/>
    <cellStyle name="Normal 3 7 22 2" xfId="7479"/>
    <cellStyle name="Normal 3 7 22 2 2" xfId="7480"/>
    <cellStyle name="Normal 3 7 22 3" xfId="7481"/>
    <cellStyle name="Normal 3 7 23" xfId="7482"/>
    <cellStyle name="Normal 3 7 23 2" xfId="7483"/>
    <cellStyle name="Normal 3 7 23 2 2" xfId="7484"/>
    <cellStyle name="Normal 3 7 23 3" xfId="7485"/>
    <cellStyle name="Normal 3 7 24" xfId="7486"/>
    <cellStyle name="Normal 3 7 24 2" xfId="7487"/>
    <cellStyle name="Normal 3 7 25" xfId="7488"/>
    <cellStyle name="Normal 3 7 3" xfId="7489"/>
    <cellStyle name="Normal 3 7 3 2" xfId="7490"/>
    <cellStyle name="Normal 3 7 3 2 2" xfId="7491"/>
    <cellStyle name="Normal 3 7 3 3" xfId="7492"/>
    <cellStyle name="Normal 3 7 4" xfId="7493"/>
    <cellStyle name="Normal 3 7 4 2" xfId="7494"/>
    <cellStyle name="Normal 3 7 4 2 2" xfId="7495"/>
    <cellStyle name="Normal 3 7 4 3" xfId="7496"/>
    <cellStyle name="Normal 3 7 5" xfId="7497"/>
    <cellStyle name="Normal 3 7 5 2" xfId="7498"/>
    <cellStyle name="Normal 3 7 5 2 2" xfId="7499"/>
    <cellStyle name="Normal 3 7 5 3" xfId="7500"/>
    <cellStyle name="Normal 3 7 6" xfId="7501"/>
    <cellStyle name="Normal 3 7 6 2" xfId="7502"/>
    <cellStyle name="Normal 3 7 6 2 2" xfId="7503"/>
    <cellStyle name="Normal 3 7 6 3" xfId="7504"/>
    <cellStyle name="Normal 3 7 7" xfId="7505"/>
    <cellStyle name="Normal 3 7 7 2" xfId="7506"/>
    <cellStyle name="Normal 3 7 7 2 2" xfId="7507"/>
    <cellStyle name="Normal 3 7 7 3" xfId="7508"/>
    <cellStyle name="Normal 3 7 8" xfId="7509"/>
    <cellStyle name="Normal 3 7 8 2" xfId="7510"/>
    <cellStyle name="Normal 3 7 8 2 2" xfId="7511"/>
    <cellStyle name="Normal 3 7 8 3" xfId="7512"/>
    <cellStyle name="Normal 3 7 9" xfId="7513"/>
    <cellStyle name="Normal 3 7 9 2" xfId="7514"/>
    <cellStyle name="Normal 3 7 9 2 2" xfId="7515"/>
    <cellStyle name="Normal 3 7 9 3" xfId="7516"/>
    <cellStyle name="Normal 3 8" xfId="7517"/>
    <cellStyle name="Normal 3 8 10" xfId="7518"/>
    <cellStyle name="Normal 3 8 10 2" xfId="7519"/>
    <cellStyle name="Normal 3 8 10 2 2" xfId="7520"/>
    <cellStyle name="Normal 3 8 10 3" xfId="7521"/>
    <cellStyle name="Normal 3 8 11" xfId="7522"/>
    <cellStyle name="Normal 3 8 11 2" xfId="7523"/>
    <cellStyle name="Normal 3 8 11 2 2" xfId="7524"/>
    <cellStyle name="Normal 3 8 11 3" xfId="7525"/>
    <cellStyle name="Normal 3 8 12" xfId="7526"/>
    <cellStyle name="Normal 3 8 12 2" xfId="7527"/>
    <cellStyle name="Normal 3 8 12 2 2" xfId="7528"/>
    <cellStyle name="Normal 3 8 12 3" xfId="7529"/>
    <cellStyle name="Normal 3 8 13" xfId="7530"/>
    <cellStyle name="Normal 3 8 13 2" xfId="7531"/>
    <cellStyle name="Normal 3 8 13 2 2" xfId="7532"/>
    <cellStyle name="Normal 3 8 13 3" xfId="7533"/>
    <cellStyle name="Normal 3 8 14" xfId="7534"/>
    <cellStyle name="Normal 3 8 14 2" xfId="7535"/>
    <cellStyle name="Normal 3 8 14 2 2" xfId="7536"/>
    <cellStyle name="Normal 3 8 14 3" xfId="7537"/>
    <cellStyle name="Normal 3 8 15" xfId="7538"/>
    <cellStyle name="Normal 3 8 15 2" xfId="7539"/>
    <cellStyle name="Normal 3 8 15 2 2" xfId="7540"/>
    <cellStyle name="Normal 3 8 15 3" xfId="7541"/>
    <cellStyle name="Normal 3 8 16" xfId="7542"/>
    <cellStyle name="Normal 3 8 16 2" xfId="7543"/>
    <cellStyle name="Normal 3 8 16 2 2" xfId="7544"/>
    <cellStyle name="Normal 3 8 16 3" xfId="7545"/>
    <cellStyle name="Normal 3 8 17" xfId="7546"/>
    <cellStyle name="Normal 3 8 17 2" xfId="7547"/>
    <cellStyle name="Normal 3 8 17 2 2" xfId="7548"/>
    <cellStyle name="Normal 3 8 17 3" xfId="7549"/>
    <cellStyle name="Normal 3 8 18" xfId="7550"/>
    <cellStyle name="Normal 3 8 18 2" xfId="7551"/>
    <cellStyle name="Normal 3 8 18 2 2" xfId="7552"/>
    <cellStyle name="Normal 3 8 18 3" xfId="7553"/>
    <cellStyle name="Normal 3 8 19" xfId="7554"/>
    <cellStyle name="Normal 3 8 19 2" xfId="7555"/>
    <cellStyle name="Normal 3 8 19 2 2" xfId="7556"/>
    <cellStyle name="Normal 3 8 19 3" xfId="7557"/>
    <cellStyle name="Normal 3 8 2" xfId="7558"/>
    <cellStyle name="Normal 3 8 2 2" xfId="7559"/>
    <cellStyle name="Normal 3 8 2 2 2" xfId="7560"/>
    <cellStyle name="Normal 3 8 2 3" xfId="7561"/>
    <cellStyle name="Normal 3 8 20" xfId="7562"/>
    <cellStyle name="Normal 3 8 20 2" xfId="7563"/>
    <cellStyle name="Normal 3 8 20 2 2" xfId="7564"/>
    <cellStyle name="Normal 3 8 20 3" xfId="7565"/>
    <cellStyle name="Normal 3 8 21" xfId="7566"/>
    <cellStyle name="Normal 3 8 21 2" xfId="7567"/>
    <cellStyle name="Normal 3 8 21 2 2" xfId="7568"/>
    <cellStyle name="Normal 3 8 21 3" xfId="7569"/>
    <cellStyle name="Normal 3 8 22" xfId="7570"/>
    <cellStyle name="Normal 3 8 22 2" xfId="7571"/>
    <cellStyle name="Normal 3 8 22 2 2" xfId="7572"/>
    <cellStyle name="Normal 3 8 22 3" xfId="7573"/>
    <cellStyle name="Normal 3 8 23" xfId="7574"/>
    <cellStyle name="Normal 3 8 23 2" xfId="7575"/>
    <cellStyle name="Normal 3 8 23 2 2" xfId="7576"/>
    <cellStyle name="Normal 3 8 23 3" xfId="7577"/>
    <cellStyle name="Normal 3 8 24" xfId="7578"/>
    <cellStyle name="Normal 3 8 24 2" xfId="7579"/>
    <cellStyle name="Normal 3 8 25" xfId="7580"/>
    <cellStyle name="Normal 3 8 3" xfId="7581"/>
    <cellStyle name="Normal 3 8 3 2" xfId="7582"/>
    <cellStyle name="Normal 3 8 3 2 2" xfId="7583"/>
    <cellStyle name="Normal 3 8 3 3" xfId="7584"/>
    <cellStyle name="Normal 3 8 4" xfId="7585"/>
    <cellStyle name="Normal 3 8 4 2" xfId="7586"/>
    <cellStyle name="Normal 3 8 4 2 2" xfId="7587"/>
    <cellStyle name="Normal 3 8 4 3" xfId="7588"/>
    <cellStyle name="Normal 3 8 5" xfId="7589"/>
    <cellStyle name="Normal 3 8 5 2" xfId="7590"/>
    <cellStyle name="Normal 3 8 5 2 2" xfId="7591"/>
    <cellStyle name="Normal 3 8 5 3" xfId="7592"/>
    <cellStyle name="Normal 3 8 6" xfId="7593"/>
    <cellStyle name="Normal 3 8 6 2" xfId="7594"/>
    <cellStyle name="Normal 3 8 6 2 2" xfId="7595"/>
    <cellStyle name="Normal 3 8 6 3" xfId="7596"/>
    <cellStyle name="Normal 3 8 7" xfId="7597"/>
    <cellStyle name="Normal 3 8 7 2" xfId="7598"/>
    <cellStyle name="Normal 3 8 7 2 2" xfId="7599"/>
    <cellStyle name="Normal 3 8 7 3" xfId="7600"/>
    <cellStyle name="Normal 3 8 8" xfId="7601"/>
    <cellStyle name="Normal 3 8 8 2" xfId="7602"/>
    <cellStyle name="Normal 3 8 8 2 2" xfId="7603"/>
    <cellStyle name="Normal 3 8 8 3" xfId="7604"/>
    <cellStyle name="Normal 3 8 9" xfId="7605"/>
    <cellStyle name="Normal 3 8 9 2" xfId="7606"/>
    <cellStyle name="Normal 3 8 9 2 2" xfId="7607"/>
    <cellStyle name="Normal 3 8 9 3" xfId="7608"/>
    <cellStyle name="Normal 3 9" xfId="7609"/>
    <cellStyle name="Normal 3 9 10" xfId="7610"/>
    <cellStyle name="Normal 3 9 10 2" xfId="7611"/>
    <cellStyle name="Normal 3 9 10 2 2" xfId="7612"/>
    <cellStyle name="Normal 3 9 10 3" xfId="7613"/>
    <cellStyle name="Normal 3 9 11" xfId="7614"/>
    <cellStyle name="Normal 3 9 11 2" xfId="7615"/>
    <cellStyle name="Normal 3 9 11 2 2" xfId="7616"/>
    <cellStyle name="Normal 3 9 11 3" xfId="7617"/>
    <cellStyle name="Normal 3 9 12" xfId="7618"/>
    <cellStyle name="Normal 3 9 12 2" xfId="7619"/>
    <cellStyle name="Normal 3 9 12 2 2" xfId="7620"/>
    <cellStyle name="Normal 3 9 12 3" xfId="7621"/>
    <cellStyle name="Normal 3 9 13" xfId="7622"/>
    <cellStyle name="Normal 3 9 13 2" xfId="7623"/>
    <cellStyle name="Normal 3 9 13 2 2" xfId="7624"/>
    <cellStyle name="Normal 3 9 13 3" xfId="7625"/>
    <cellStyle name="Normal 3 9 14" xfId="7626"/>
    <cellStyle name="Normal 3 9 14 2" xfId="7627"/>
    <cellStyle name="Normal 3 9 14 2 2" xfId="7628"/>
    <cellStyle name="Normal 3 9 14 3" xfId="7629"/>
    <cellStyle name="Normal 3 9 15" xfId="7630"/>
    <cellStyle name="Normal 3 9 15 2" xfId="7631"/>
    <cellStyle name="Normal 3 9 15 2 2" xfId="7632"/>
    <cellStyle name="Normal 3 9 15 3" xfId="7633"/>
    <cellStyle name="Normal 3 9 16" xfId="7634"/>
    <cellStyle name="Normal 3 9 16 2" xfId="7635"/>
    <cellStyle name="Normal 3 9 16 2 2" xfId="7636"/>
    <cellStyle name="Normal 3 9 16 3" xfId="7637"/>
    <cellStyle name="Normal 3 9 17" xfId="7638"/>
    <cellStyle name="Normal 3 9 17 2" xfId="7639"/>
    <cellStyle name="Normal 3 9 17 2 2" xfId="7640"/>
    <cellStyle name="Normal 3 9 17 3" xfId="7641"/>
    <cellStyle name="Normal 3 9 18" xfId="7642"/>
    <cellStyle name="Normal 3 9 18 2" xfId="7643"/>
    <cellStyle name="Normal 3 9 18 2 2" xfId="7644"/>
    <cellStyle name="Normal 3 9 18 3" xfId="7645"/>
    <cellStyle name="Normal 3 9 19" xfId="7646"/>
    <cellStyle name="Normal 3 9 19 2" xfId="7647"/>
    <cellStyle name="Normal 3 9 19 2 2" xfId="7648"/>
    <cellStyle name="Normal 3 9 19 3" xfId="7649"/>
    <cellStyle name="Normal 3 9 2" xfId="7650"/>
    <cellStyle name="Normal 3 9 2 2" xfId="7651"/>
    <cellStyle name="Normal 3 9 2 2 2" xfId="7652"/>
    <cellStyle name="Normal 3 9 2 3" xfId="7653"/>
    <cellStyle name="Normal 3 9 20" xfId="7654"/>
    <cellStyle name="Normal 3 9 20 2" xfId="7655"/>
    <cellStyle name="Normal 3 9 20 2 2" xfId="7656"/>
    <cellStyle name="Normal 3 9 20 3" xfId="7657"/>
    <cellStyle name="Normal 3 9 21" xfId="7658"/>
    <cellStyle name="Normal 3 9 21 2" xfId="7659"/>
    <cellStyle name="Normal 3 9 21 2 2" xfId="7660"/>
    <cellStyle name="Normal 3 9 21 3" xfId="7661"/>
    <cellStyle name="Normal 3 9 22" xfId="7662"/>
    <cellStyle name="Normal 3 9 22 2" xfId="7663"/>
    <cellStyle name="Normal 3 9 22 2 2" xfId="7664"/>
    <cellStyle name="Normal 3 9 22 3" xfId="7665"/>
    <cellStyle name="Normal 3 9 23" xfId="7666"/>
    <cellStyle name="Normal 3 9 23 2" xfId="7667"/>
    <cellStyle name="Normal 3 9 23 2 2" xfId="7668"/>
    <cellStyle name="Normal 3 9 23 3" xfId="7669"/>
    <cellStyle name="Normal 3 9 24" xfId="7670"/>
    <cellStyle name="Normal 3 9 24 2" xfId="7671"/>
    <cellStyle name="Normal 3 9 25" xfId="7672"/>
    <cellStyle name="Normal 3 9 3" xfId="7673"/>
    <cellStyle name="Normal 3 9 3 2" xfId="7674"/>
    <cellStyle name="Normal 3 9 3 2 2" xfId="7675"/>
    <cellStyle name="Normal 3 9 3 3" xfId="7676"/>
    <cellStyle name="Normal 3 9 4" xfId="7677"/>
    <cellStyle name="Normal 3 9 4 2" xfId="7678"/>
    <cellStyle name="Normal 3 9 4 2 2" xfId="7679"/>
    <cellStyle name="Normal 3 9 4 3" xfId="7680"/>
    <cellStyle name="Normal 3 9 5" xfId="7681"/>
    <cellStyle name="Normal 3 9 5 2" xfId="7682"/>
    <cellStyle name="Normal 3 9 5 2 2" xfId="7683"/>
    <cellStyle name="Normal 3 9 5 3" xfId="7684"/>
    <cellStyle name="Normal 3 9 6" xfId="7685"/>
    <cellStyle name="Normal 3 9 6 2" xfId="7686"/>
    <cellStyle name="Normal 3 9 6 2 2" xfId="7687"/>
    <cellStyle name="Normal 3 9 6 3" xfId="7688"/>
    <cellStyle name="Normal 3 9 7" xfId="7689"/>
    <cellStyle name="Normal 3 9 7 2" xfId="7690"/>
    <cellStyle name="Normal 3 9 7 2 2" xfId="7691"/>
    <cellStyle name="Normal 3 9 7 3" xfId="7692"/>
    <cellStyle name="Normal 3 9 8" xfId="7693"/>
    <cellStyle name="Normal 3 9 8 2" xfId="7694"/>
    <cellStyle name="Normal 3 9 8 2 2" xfId="7695"/>
    <cellStyle name="Normal 3 9 8 3" xfId="7696"/>
    <cellStyle name="Normal 3 9 9" xfId="7697"/>
    <cellStyle name="Normal 3 9 9 2" xfId="7698"/>
    <cellStyle name="Normal 3 9 9 2 2" xfId="7699"/>
    <cellStyle name="Normal 3 9 9 3" xfId="7700"/>
    <cellStyle name="Normal 30" xfId="322"/>
    <cellStyle name="Normal 31" xfId="323"/>
    <cellStyle name="Normal 32" xfId="324"/>
    <cellStyle name="Normal 33" xfId="325"/>
    <cellStyle name="Normal 34" xfId="326"/>
    <cellStyle name="Normal 35" xfId="327"/>
    <cellStyle name="Normal 36" xfId="328"/>
    <cellStyle name="Normal 37" xfId="329"/>
    <cellStyle name="Normal 38" xfId="330"/>
    <cellStyle name="Normal 39" xfId="331"/>
    <cellStyle name="Normal 4" xfId="186"/>
    <cellStyle name="Normal 4 2" xfId="187"/>
    <cellStyle name="Normal 4 2 2" xfId="7701"/>
    <cellStyle name="Normal 4 2 3" xfId="7702"/>
    <cellStyle name="Normal 4 2 3 2" xfId="7703"/>
    <cellStyle name="Normal 4 2 4" xfId="7704"/>
    <cellStyle name="Normal 4 3" xfId="188"/>
    <cellStyle name="Normal 4 3 2" xfId="189"/>
    <cellStyle name="Normal 4 3 2 2" xfId="190"/>
    <cellStyle name="Normal 4 3 2 3" xfId="191"/>
    <cellStyle name="Normal 4 3 3" xfId="192"/>
    <cellStyle name="Normal 4 3 4" xfId="7705"/>
    <cellStyle name="Normal 4 4" xfId="193"/>
    <cellStyle name="Normal 4 4 2" xfId="194"/>
    <cellStyle name="Normal 4 4 3" xfId="195"/>
    <cellStyle name="Normal 4 5" xfId="196"/>
    <cellStyle name="Normal 4 5 2" xfId="197"/>
    <cellStyle name="Normal 4 5 3" xfId="332"/>
    <cellStyle name="Normal 4 6" xfId="333"/>
    <cellStyle name="Normal 4 7" xfId="334"/>
    <cellStyle name="Normal 4 8" xfId="7706"/>
    <cellStyle name="Normal 4 9" xfId="7707"/>
    <cellStyle name="Normal 40" xfId="335"/>
    <cellStyle name="Normal 41" xfId="336"/>
    <cellStyle name="Normal 42" xfId="337"/>
    <cellStyle name="Normal 43" xfId="338"/>
    <cellStyle name="Normal 44" xfId="339"/>
    <cellStyle name="Normal 45" xfId="340"/>
    <cellStyle name="Normal 46" xfId="341"/>
    <cellStyle name="Normal 47" xfId="342"/>
    <cellStyle name="Normal 48" xfId="343"/>
    <cellStyle name="Normal 48 2" xfId="344"/>
    <cellStyle name="Normal 49" xfId="345"/>
    <cellStyle name="Normal 5" xfId="198"/>
    <cellStyle name="Normal 5 10" xfId="7708"/>
    <cellStyle name="Normal 5 10 2" xfId="7709"/>
    <cellStyle name="Normal 5 10 2 2" xfId="7710"/>
    <cellStyle name="Normal 5 10 3" xfId="7711"/>
    <cellStyle name="Normal 5 11" xfId="7712"/>
    <cellStyle name="Normal 5 11 2" xfId="7713"/>
    <cellStyle name="Normal 5 11 2 2" xfId="7714"/>
    <cellStyle name="Normal 5 11 3" xfId="7715"/>
    <cellStyle name="Normal 5 12" xfId="7716"/>
    <cellStyle name="Normal 5 12 2" xfId="7717"/>
    <cellStyle name="Normal 5 12 2 2" xfId="7718"/>
    <cellStyle name="Normal 5 12 3" xfId="7719"/>
    <cellStyle name="Normal 5 13" xfId="7720"/>
    <cellStyle name="Normal 5 13 2" xfId="7721"/>
    <cellStyle name="Normal 5 13 2 2" xfId="7722"/>
    <cellStyle name="Normal 5 13 3" xfId="7723"/>
    <cellStyle name="Normal 5 14" xfId="7724"/>
    <cellStyle name="Normal 5 14 2" xfId="7725"/>
    <cellStyle name="Normal 5 14 2 2" xfId="7726"/>
    <cellStyle name="Normal 5 14 3" xfId="7727"/>
    <cellStyle name="Normal 5 15" xfId="7728"/>
    <cellStyle name="Normal 5 15 2" xfId="7729"/>
    <cellStyle name="Normal 5 15 2 2" xfId="7730"/>
    <cellStyle name="Normal 5 15 3" xfId="7731"/>
    <cellStyle name="Normal 5 16" xfId="7732"/>
    <cellStyle name="Normal 5 16 2" xfId="7733"/>
    <cellStyle name="Normal 5 16 2 2" xfId="7734"/>
    <cellStyle name="Normal 5 16 3" xfId="7735"/>
    <cellStyle name="Normal 5 17" xfId="7736"/>
    <cellStyle name="Normal 5 17 2" xfId="7737"/>
    <cellStyle name="Normal 5 17 2 2" xfId="7738"/>
    <cellStyle name="Normal 5 17 3" xfId="7739"/>
    <cellStyle name="Normal 5 18" xfId="7740"/>
    <cellStyle name="Normal 5 18 2" xfId="7741"/>
    <cellStyle name="Normal 5 18 2 2" xfId="7742"/>
    <cellStyle name="Normal 5 18 3" xfId="7743"/>
    <cellStyle name="Normal 5 19" xfId="7744"/>
    <cellStyle name="Normal 5 19 2" xfId="7745"/>
    <cellStyle name="Normal 5 19 2 2" xfId="7746"/>
    <cellStyle name="Normal 5 19 3" xfId="7747"/>
    <cellStyle name="Normal 5 2" xfId="199"/>
    <cellStyle name="Normal 5 2 10" xfId="7748"/>
    <cellStyle name="Normal 5 2 10 2" xfId="7749"/>
    <cellStyle name="Normal 5 2 10 2 2" xfId="7750"/>
    <cellStyle name="Normal 5 2 10 3" xfId="7751"/>
    <cellStyle name="Normal 5 2 11" xfId="7752"/>
    <cellStyle name="Normal 5 2 11 2" xfId="7753"/>
    <cellStyle name="Normal 5 2 11 2 2" xfId="7754"/>
    <cellStyle name="Normal 5 2 11 3" xfId="7755"/>
    <cellStyle name="Normal 5 2 12" xfId="7756"/>
    <cellStyle name="Normal 5 2 12 2" xfId="7757"/>
    <cellStyle name="Normal 5 2 12 2 2" xfId="7758"/>
    <cellStyle name="Normal 5 2 12 3" xfId="7759"/>
    <cellStyle name="Normal 5 2 13" xfId="7760"/>
    <cellStyle name="Normal 5 2 13 2" xfId="7761"/>
    <cellStyle name="Normal 5 2 13 2 2" xfId="7762"/>
    <cellStyle name="Normal 5 2 13 3" xfId="7763"/>
    <cellStyle name="Normal 5 2 14" xfId="7764"/>
    <cellStyle name="Normal 5 2 14 2" xfId="7765"/>
    <cellStyle name="Normal 5 2 14 2 2" xfId="7766"/>
    <cellStyle name="Normal 5 2 14 3" xfId="7767"/>
    <cellStyle name="Normal 5 2 15" xfId="7768"/>
    <cellStyle name="Normal 5 2 15 2" xfId="7769"/>
    <cellStyle name="Normal 5 2 15 2 2" xfId="7770"/>
    <cellStyle name="Normal 5 2 15 3" xfId="7771"/>
    <cellStyle name="Normal 5 2 16" xfId="7772"/>
    <cellStyle name="Normal 5 2 16 2" xfId="7773"/>
    <cellStyle name="Normal 5 2 16 2 2" xfId="7774"/>
    <cellStyle name="Normal 5 2 16 3" xfId="7775"/>
    <cellStyle name="Normal 5 2 17" xfId="7776"/>
    <cellStyle name="Normal 5 2 17 2" xfId="7777"/>
    <cellStyle name="Normal 5 2 17 2 2" xfId="7778"/>
    <cellStyle name="Normal 5 2 17 3" xfId="7779"/>
    <cellStyle name="Normal 5 2 18" xfId="7780"/>
    <cellStyle name="Normal 5 2 18 2" xfId="7781"/>
    <cellStyle name="Normal 5 2 18 2 2" xfId="7782"/>
    <cellStyle name="Normal 5 2 18 3" xfId="7783"/>
    <cellStyle name="Normal 5 2 19" xfId="7784"/>
    <cellStyle name="Normal 5 2 19 2" xfId="7785"/>
    <cellStyle name="Normal 5 2 19 2 2" xfId="7786"/>
    <cellStyle name="Normal 5 2 19 3" xfId="7787"/>
    <cellStyle name="Normal 5 2 2" xfId="7788"/>
    <cellStyle name="Normal 5 2 2 2" xfId="7789"/>
    <cellStyle name="Normal 5 2 2 2 2" xfId="7790"/>
    <cellStyle name="Normal 5 2 2 3" xfId="7791"/>
    <cellStyle name="Normal 5 2 20" xfId="7792"/>
    <cellStyle name="Normal 5 2 20 2" xfId="7793"/>
    <cellStyle name="Normal 5 2 20 2 2" xfId="7794"/>
    <cellStyle name="Normal 5 2 20 3" xfId="7795"/>
    <cellStyle name="Normal 5 2 21" xfId="7796"/>
    <cellStyle name="Normal 5 2 21 2" xfId="7797"/>
    <cellStyle name="Normal 5 2 21 2 2" xfId="7798"/>
    <cellStyle name="Normal 5 2 21 3" xfId="7799"/>
    <cellStyle name="Normal 5 2 22" xfId="7800"/>
    <cellStyle name="Normal 5 2 22 2" xfId="7801"/>
    <cellStyle name="Normal 5 2 22 2 2" xfId="7802"/>
    <cellStyle name="Normal 5 2 22 3" xfId="7803"/>
    <cellStyle name="Normal 5 2 23" xfId="7804"/>
    <cellStyle name="Normal 5 2 23 2" xfId="7805"/>
    <cellStyle name="Normal 5 2 23 2 2" xfId="7806"/>
    <cellStyle name="Normal 5 2 23 3" xfId="7807"/>
    <cellStyle name="Normal 5 2 24" xfId="7808"/>
    <cellStyle name="Normal 5 2 25" xfId="7809"/>
    <cellStyle name="Normal 5 2 25 2" xfId="7810"/>
    <cellStyle name="Normal 5 2 26" xfId="7811"/>
    <cellStyle name="Normal 5 2 3" xfId="7812"/>
    <cellStyle name="Normal 5 2 3 2" xfId="7813"/>
    <cellStyle name="Normal 5 2 3 2 2" xfId="7814"/>
    <cellStyle name="Normal 5 2 3 3" xfId="7815"/>
    <cellStyle name="Normal 5 2 4" xfId="7816"/>
    <cellStyle name="Normal 5 2 4 2" xfId="7817"/>
    <cellStyle name="Normal 5 2 4 2 2" xfId="7818"/>
    <cellStyle name="Normal 5 2 4 3" xfId="7819"/>
    <cellStyle name="Normal 5 2 5" xfId="7820"/>
    <cellStyle name="Normal 5 2 5 2" xfId="7821"/>
    <cellStyle name="Normal 5 2 5 2 2" xfId="7822"/>
    <cellStyle name="Normal 5 2 5 3" xfId="7823"/>
    <cellStyle name="Normal 5 2 6" xfId="7824"/>
    <cellStyle name="Normal 5 2 6 2" xfId="7825"/>
    <cellStyle name="Normal 5 2 6 2 2" xfId="7826"/>
    <cellStyle name="Normal 5 2 6 3" xfId="7827"/>
    <cellStyle name="Normal 5 2 7" xfId="7828"/>
    <cellStyle name="Normal 5 2 7 2" xfId="7829"/>
    <cellStyle name="Normal 5 2 7 2 2" xfId="7830"/>
    <cellStyle name="Normal 5 2 7 3" xfId="7831"/>
    <cellStyle name="Normal 5 2 8" xfId="7832"/>
    <cellStyle name="Normal 5 2 8 2" xfId="7833"/>
    <cellStyle name="Normal 5 2 8 2 2" xfId="7834"/>
    <cellStyle name="Normal 5 2 8 3" xfId="7835"/>
    <cellStyle name="Normal 5 2 9" xfId="7836"/>
    <cellStyle name="Normal 5 2 9 2" xfId="7837"/>
    <cellStyle name="Normal 5 2 9 2 2" xfId="7838"/>
    <cellStyle name="Normal 5 2 9 3" xfId="7839"/>
    <cellStyle name="Normal 5 20" xfId="7840"/>
    <cellStyle name="Normal 5 20 2" xfId="7841"/>
    <cellStyle name="Normal 5 20 2 2" xfId="7842"/>
    <cellStyle name="Normal 5 20 3" xfId="7843"/>
    <cellStyle name="Normal 5 21" xfId="7844"/>
    <cellStyle name="Normal 5 21 2" xfId="7845"/>
    <cellStyle name="Normal 5 21 2 2" xfId="7846"/>
    <cellStyle name="Normal 5 21 3" xfId="7847"/>
    <cellStyle name="Normal 5 22" xfId="7848"/>
    <cellStyle name="Normal 5 22 2" xfId="7849"/>
    <cellStyle name="Normal 5 22 2 2" xfId="7850"/>
    <cellStyle name="Normal 5 22 3" xfId="7851"/>
    <cellStyle name="Normal 5 23" xfId="7852"/>
    <cellStyle name="Normal 5 23 2" xfId="7853"/>
    <cellStyle name="Normal 5 23 2 2" xfId="7854"/>
    <cellStyle name="Normal 5 23 3" xfId="7855"/>
    <cellStyle name="Normal 5 24" xfId="7856"/>
    <cellStyle name="Normal 5 24 2" xfId="7857"/>
    <cellStyle name="Normal 5 24 2 2" xfId="7858"/>
    <cellStyle name="Normal 5 24 3" xfId="7859"/>
    <cellStyle name="Normal 5 25" xfId="7860"/>
    <cellStyle name="Normal 5 26" xfId="7861"/>
    <cellStyle name="Normal 5 26 2" xfId="7862"/>
    <cellStyle name="Normal 5 27" xfId="7863"/>
    <cellStyle name="Normal 5 28" xfId="7864"/>
    <cellStyle name="Normal 5 3" xfId="7865"/>
    <cellStyle name="Normal 5 3 2" xfId="7866"/>
    <cellStyle name="Normal 5 3 2 2" xfId="7867"/>
    <cellStyle name="Normal 5 3 3" xfId="7868"/>
    <cellStyle name="Normal 5 4" xfId="7869"/>
    <cellStyle name="Normal 5 4 2" xfId="7870"/>
    <cellStyle name="Normal 5 4 2 2" xfId="7871"/>
    <cellStyle name="Normal 5 4 3" xfId="7872"/>
    <cellStyle name="Normal 5 5" xfId="7873"/>
    <cellStyle name="Normal 5 5 2" xfId="7874"/>
    <cellStyle name="Normal 5 5 2 2" xfId="7875"/>
    <cellStyle name="Normal 5 5 3" xfId="7876"/>
    <cellStyle name="Normal 5 6" xfId="7877"/>
    <cellStyle name="Normal 5 6 2" xfId="7878"/>
    <cellStyle name="Normal 5 6 2 2" xfId="7879"/>
    <cellStyle name="Normal 5 6 3" xfId="7880"/>
    <cellStyle name="Normal 5 7" xfId="7881"/>
    <cellStyle name="Normal 5 7 2" xfId="7882"/>
    <cellStyle name="Normal 5 7 2 2" xfId="7883"/>
    <cellStyle name="Normal 5 7 3" xfId="7884"/>
    <cellStyle name="Normal 5 8" xfId="7885"/>
    <cellStyle name="Normal 5 8 2" xfId="7886"/>
    <cellStyle name="Normal 5 8 2 2" xfId="7887"/>
    <cellStyle name="Normal 5 8 3" xfId="7888"/>
    <cellStyle name="Normal 5 9" xfId="7889"/>
    <cellStyle name="Normal 5 9 2" xfId="7890"/>
    <cellStyle name="Normal 5 9 2 2" xfId="7891"/>
    <cellStyle name="Normal 5 9 3" xfId="7892"/>
    <cellStyle name="Normal 50" xfId="346"/>
    <cellStyle name="Normal 51" xfId="7893"/>
    <cellStyle name="Normal 6" xfId="200"/>
    <cellStyle name="Normal 6 2" xfId="7894"/>
    <cellStyle name="Normal 6 3" xfId="7895"/>
    <cellStyle name="Normal 6 3 2" xfId="7896"/>
    <cellStyle name="Normal 6 4" xfId="7897"/>
    <cellStyle name="Normal 6 5" xfId="7898"/>
    <cellStyle name="Normal 7" xfId="201"/>
    <cellStyle name="Normal 7 10" xfId="7899"/>
    <cellStyle name="Normal 7 10 2" xfId="7900"/>
    <cellStyle name="Normal 7 10 2 2" xfId="7901"/>
    <cellStyle name="Normal 7 10 3" xfId="7902"/>
    <cellStyle name="Normal 7 11" xfId="7903"/>
    <cellStyle name="Normal 7 11 2" xfId="7904"/>
    <cellStyle name="Normal 7 11 2 2" xfId="7905"/>
    <cellStyle name="Normal 7 11 3" xfId="7906"/>
    <cellStyle name="Normal 7 12" xfId="7907"/>
    <cellStyle name="Normal 7 12 2" xfId="7908"/>
    <cellStyle name="Normal 7 12 2 2" xfId="7909"/>
    <cellStyle name="Normal 7 12 3" xfId="7910"/>
    <cellStyle name="Normal 7 13" xfId="7911"/>
    <cellStyle name="Normal 7 13 2" xfId="7912"/>
    <cellStyle name="Normal 7 13 2 2" xfId="7913"/>
    <cellStyle name="Normal 7 13 3" xfId="7914"/>
    <cellStyle name="Normal 7 14" xfId="7915"/>
    <cellStyle name="Normal 7 14 2" xfId="7916"/>
    <cellStyle name="Normal 7 14 2 2" xfId="7917"/>
    <cellStyle name="Normal 7 14 3" xfId="7918"/>
    <cellStyle name="Normal 7 15" xfId="7919"/>
    <cellStyle name="Normal 7 15 2" xfId="7920"/>
    <cellStyle name="Normal 7 15 2 2" xfId="7921"/>
    <cellStyle name="Normal 7 15 3" xfId="7922"/>
    <cellStyle name="Normal 7 16" xfId="7923"/>
    <cellStyle name="Normal 7 16 2" xfId="7924"/>
    <cellStyle name="Normal 7 16 2 2" xfId="7925"/>
    <cellStyle name="Normal 7 16 3" xfId="7926"/>
    <cellStyle name="Normal 7 17" xfId="7927"/>
    <cellStyle name="Normal 7 17 2" xfId="7928"/>
    <cellStyle name="Normal 7 17 2 2" xfId="7929"/>
    <cellStyle name="Normal 7 17 3" xfId="7930"/>
    <cellStyle name="Normal 7 18" xfId="7931"/>
    <cellStyle name="Normal 7 18 2" xfId="7932"/>
    <cellStyle name="Normal 7 18 2 2" xfId="7933"/>
    <cellStyle name="Normal 7 18 3" xfId="7934"/>
    <cellStyle name="Normal 7 19" xfId="7935"/>
    <cellStyle name="Normal 7 19 2" xfId="7936"/>
    <cellStyle name="Normal 7 19 2 2" xfId="7937"/>
    <cellStyle name="Normal 7 19 3" xfId="7938"/>
    <cellStyle name="Normal 7 2" xfId="202"/>
    <cellStyle name="Normal 7 2 10" xfId="7939"/>
    <cellStyle name="Normal 7 2 10 2" xfId="7940"/>
    <cellStyle name="Normal 7 2 10 2 2" xfId="7941"/>
    <cellStyle name="Normal 7 2 10 3" xfId="7942"/>
    <cellStyle name="Normal 7 2 11" xfId="7943"/>
    <cellStyle name="Normal 7 2 11 2" xfId="7944"/>
    <cellStyle name="Normal 7 2 11 2 2" xfId="7945"/>
    <cellStyle name="Normal 7 2 11 3" xfId="7946"/>
    <cellStyle name="Normal 7 2 12" xfId="7947"/>
    <cellStyle name="Normal 7 2 12 2" xfId="7948"/>
    <cellStyle name="Normal 7 2 12 2 2" xfId="7949"/>
    <cellStyle name="Normal 7 2 12 3" xfId="7950"/>
    <cellStyle name="Normal 7 2 13" xfId="7951"/>
    <cellStyle name="Normal 7 2 13 2" xfId="7952"/>
    <cellStyle name="Normal 7 2 13 2 2" xfId="7953"/>
    <cellStyle name="Normal 7 2 13 3" xfId="7954"/>
    <cellStyle name="Normal 7 2 14" xfId="7955"/>
    <cellStyle name="Normal 7 2 14 2" xfId="7956"/>
    <cellStyle name="Normal 7 2 14 2 2" xfId="7957"/>
    <cellStyle name="Normal 7 2 14 3" xfId="7958"/>
    <cellStyle name="Normal 7 2 15" xfId="7959"/>
    <cellStyle name="Normal 7 2 15 2" xfId="7960"/>
    <cellStyle name="Normal 7 2 15 2 2" xfId="7961"/>
    <cellStyle name="Normal 7 2 15 3" xfId="7962"/>
    <cellStyle name="Normal 7 2 16" xfId="7963"/>
    <cellStyle name="Normal 7 2 16 2" xfId="7964"/>
    <cellStyle name="Normal 7 2 16 2 2" xfId="7965"/>
    <cellStyle name="Normal 7 2 16 3" xfId="7966"/>
    <cellStyle name="Normal 7 2 17" xfId="7967"/>
    <cellStyle name="Normal 7 2 17 2" xfId="7968"/>
    <cellStyle name="Normal 7 2 17 2 2" xfId="7969"/>
    <cellStyle name="Normal 7 2 17 3" xfId="7970"/>
    <cellStyle name="Normal 7 2 18" xfId="7971"/>
    <cellStyle name="Normal 7 2 18 2" xfId="7972"/>
    <cellStyle name="Normal 7 2 18 2 2" xfId="7973"/>
    <cellStyle name="Normal 7 2 18 3" xfId="7974"/>
    <cellStyle name="Normal 7 2 19" xfId="7975"/>
    <cellStyle name="Normal 7 2 19 2" xfId="7976"/>
    <cellStyle name="Normal 7 2 19 2 2" xfId="7977"/>
    <cellStyle name="Normal 7 2 19 3" xfId="7978"/>
    <cellStyle name="Normal 7 2 2" xfId="7979"/>
    <cellStyle name="Normal 7 2 2 2" xfId="7980"/>
    <cellStyle name="Normal 7 2 2 2 2" xfId="7981"/>
    <cellStyle name="Normal 7 2 2 3" xfId="7982"/>
    <cellStyle name="Normal 7 2 20" xfId="7983"/>
    <cellStyle name="Normal 7 2 20 2" xfId="7984"/>
    <cellStyle name="Normal 7 2 20 2 2" xfId="7985"/>
    <cellStyle name="Normal 7 2 20 3" xfId="7986"/>
    <cellStyle name="Normal 7 2 21" xfId="7987"/>
    <cellStyle name="Normal 7 2 21 2" xfId="7988"/>
    <cellStyle name="Normal 7 2 21 2 2" xfId="7989"/>
    <cellStyle name="Normal 7 2 21 3" xfId="7990"/>
    <cellStyle name="Normal 7 2 22" xfId="7991"/>
    <cellStyle name="Normal 7 2 22 2" xfId="7992"/>
    <cellStyle name="Normal 7 2 22 2 2" xfId="7993"/>
    <cellStyle name="Normal 7 2 22 3" xfId="7994"/>
    <cellStyle name="Normal 7 2 23" xfId="7995"/>
    <cellStyle name="Normal 7 2 23 2" xfId="7996"/>
    <cellStyle name="Normal 7 2 23 2 2" xfId="7997"/>
    <cellStyle name="Normal 7 2 23 3" xfId="7998"/>
    <cellStyle name="Normal 7 2 24" xfId="7999"/>
    <cellStyle name="Normal 7 2 25" xfId="8000"/>
    <cellStyle name="Normal 7 2 25 2" xfId="8001"/>
    <cellStyle name="Normal 7 2 26" xfId="8002"/>
    <cellStyle name="Normal 7 2 3" xfId="8003"/>
    <cellStyle name="Normal 7 2 3 2" xfId="8004"/>
    <cellStyle name="Normal 7 2 3 2 2" xfId="8005"/>
    <cellStyle name="Normal 7 2 3 3" xfId="8006"/>
    <cellStyle name="Normal 7 2 4" xfId="8007"/>
    <cellStyle name="Normal 7 2 4 2" xfId="8008"/>
    <cellStyle name="Normal 7 2 4 2 2" xfId="8009"/>
    <cellStyle name="Normal 7 2 4 3" xfId="8010"/>
    <cellStyle name="Normal 7 2 5" xfId="8011"/>
    <cellStyle name="Normal 7 2 5 2" xfId="8012"/>
    <cellStyle name="Normal 7 2 5 2 2" xfId="8013"/>
    <cellStyle name="Normal 7 2 5 3" xfId="8014"/>
    <cellStyle name="Normal 7 2 6" xfId="8015"/>
    <cellStyle name="Normal 7 2 6 2" xfId="8016"/>
    <cellStyle name="Normal 7 2 6 2 2" xfId="8017"/>
    <cellStyle name="Normal 7 2 6 3" xfId="8018"/>
    <cellStyle name="Normal 7 2 7" xfId="8019"/>
    <cellStyle name="Normal 7 2 7 2" xfId="8020"/>
    <cellStyle name="Normal 7 2 7 2 2" xfId="8021"/>
    <cellStyle name="Normal 7 2 7 3" xfId="8022"/>
    <cellStyle name="Normal 7 2 8" xfId="8023"/>
    <cellStyle name="Normal 7 2 8 2" xfId="8024"/>
    <cellStyle name="Normal 7 2 8 2 2" xfId="8025"/>
    <cellStyle name="Normal 7 2 8 3" xfId="8026"/>
    <cellStyle name="Normal 7 2 9" xfId="8027"/>
    <cellStyle name="Normal 7 2 9 2" xfId="8028"/>
    <cellStyle name="Normal 7 2 9 2 2" xfId="8029"/>
    <cellStyle name="Normal 7 2 9 3" xfId="8030"/>
    <cellStyle name="Normal 7 20" xfId="8031"/>
    <cellStyle name="Normal 7 20 2" xfId="8032"/>
    <cellStyle name="Normal 7 20 2 2" xfId="8033"/>
    <cellStyle name="Normal 7 20 3" xfId="8034"/>
    <cellStyle name="Normal 7 21" xfId="8035"/>
    <cellStyle name="Normal 7 21 2" xfId="8036"/>
    <cellStyle name="Normal 7 21 2 2" xfId="8037"/>
    <cellStyle name="Normal 7 21 3" xfId="8038"/>
    <cellStyle name="Normal 7 22" xfId="8039"/>
    <cellStyle name="Normal 7 22 2" xfId="8040"/>
    <cellStyle name="Normal 7 22 2 2" xfId="8041"/>
    <cellStyle name="Normal 7 22 3" xfId="8042"/>
    <cellStyle name="Normal 7 23" xfId="8043"/>
    <cellStyle name="Normal 7 23 2" xfId="8044"/>
    <cellStyle name="Normal 7 23 2 2" xfId="8045"/>
    <cellStyle name="Normal 7 23 3" xfId="8046"/>
    <cellStyle name="Normal 7 24" xfId="8047"/>
    <cellStyle name="Normal 7 24 2" xfId="8048"/>
    <cellStyle name="Normal 7 24 2 2" xfId="8049"/>
    <cellStyle name="Normal 7 24 3" xfId="8050"/>
    <cellStyle name="Normal 7 25" xfId="8051"/>
    <cellStyle name="Normal 7 26" xfId="8052"/>
    <cellStyle name="Normal 7 26 2" xfId="8053"/>
    <cellStyle name="Normal 7 27" xfId="8054"/>
    <cellStyle name="Normal 7 3" xfId="8055"/>
    <cellStyle name="Normal 7 3 2" xfId="8056"/>
    <cellStyle name="Normal 7 3 2 2" xfId="8057"/>
    <cellStyle name="Normal 7 3 3" xfId="8058"/>
    <cellStyle name="Normal 7 4" xfId="8059"/>
    <cellStyle name="Normal 7 4 2" xfId="8060"/>
    <cellStyle name="Normal 7 4 2 2" xfId="8061"/>
    <cellStyle name="Normal 7 4 3" xfId="8062"/>
    <cellStyle name="Normal 7 5" xfId="8063"/>
    <cellStyle name="Normal 7 5 2" xfId="8064"/>
    <cellStyle name="Normal 7 5 2 2" xfId="8065"/>
    <cellStyle name="Normal 7 5 3" xfId="8066"/>
    <cellStyle name="Normal 7 6" xfId="8067"/>
    <cellStyle name="Normal 7 6 2" xfId="8068"/>
    <cellStyle name="Normal 7 6 2 2" xfId="8069"/>
    <cellStyle name="Normal 7 6 3" xfId="8070"/>
    <cellStyle name="Normal 7 7" xfId="8071"/>
    <cellStyle name="Normal 7 7 2" xfId="8072"/>
    <cellStyle name="Normal 7 7 2 2" xfId="8073"/>
    <cellStyle name="Normal 7 7 3" xfId="8074"/>
    <cellStyle name="Normal 7 8" xfId="8075"/>
    <cellStyle name="Normal 7 8 2" xfId="8076"/>
    <cellStyle name="Normal 7 8 2 2" xfId="8077"/>
    <cellStyle name="Normal 7 8 3" xfId="8078"/>
    <cellStyle name="Normal 7 9" xfId="8079"/>
    <cellStyle name="Normal 7 9 2" xfId="8080"/>
    <cellStyle name="Normal 7 9 2 2" xfId="8081"/>
    <cellStyle name="Normal 7 9 3" xfId="8082"/>
    <cellStyle name="Normal 8" xfId="203"/>
    <cellStyle name="Normal 8 2" xfId="204"/>
    <cellStyle name="Normal 8 2 2" xfId="8083"/>
    <cellStyle name="Normal 8 3" xfId="8084"/>
    <cellStyle name="Normal 8 3 2" xfId="8085"/>
    <cellStyle name="Normal 8 3 3" xfId="8086"/>
    <cellStyle name="Normal 8 4" xfId="8087"/>
    <cellStyle name="Normal 8 4 2" xfId="8088"/>
    <cellStyle name="Normal 8 4 3" xfId="8089"/>
    <cellStyle name="Normal 8 5" xfId="8090"/>
    <cellStyle name="Normal 8 6" xfId="8091"/>
    <cellStyle name="Normal 8 7" xfId="8092"/>
    <cellStyle name="Normal 8 8" xfId="8093"/>
    <cellStyle name="Normal 9" xfId="205"/>
    <cellStyle name="Normal 9 2" xfId="206"/>
    <cellStyle name="Normal 9 2 2" xfId="8094"/>
    <cellStyle name="Normal 9 3" xfId="347"/>
    <cellStyle name="Normal 9 4" xfId="8095"/>
    <cellStyle name="Normal 9 5" xfId="8096"/>
    <cellStyle name="Normal_MTDUCT" xfId="1"/>
    <cellStyle name="Normal_PC-LPDPackage-6P-D14" xfId="238"/>
    <cellStyle name="Normal_ProCostFinAssumptions_Sector" xfId="2"/>
    <cellStyle name="Note 2" xfId="207"/>
    <cellStyle name="Note 2 2" xfId="348"/>
    <cellStyle name="Note 2 2 2" xfId="8097"/>
    <cellStyle name="Note 2 3" xfId="8098"/>
    <cellStyle name="Note 2 3 2" xfId="8099"/>
    <cellStyle name="Note 2 4" xfId="8100"/>
    <cellStyle name="Note 2 4 2" xfId="8101"/>
    <cellStyle name="Note 2 5" xfId="8102"/>
    <cellStyle name="Note 3" xfId="208"/>
    <cellStyle name="Note 4" xfId="8103"/>
    <cellStyle name="Note 5" xfId="8104"/>
    <cellStyle name="Note 5 2" xfId="8105"/>
    <cellStyle name="Output 2" xfId="209"/>
    <cellStyle name="Output 2 2" xfId="349"/>
    <cellStyle name="Output 3" xfId="350"/>
    <cellStyle name="Percent" xfId="7" builtinId="5"/>
    <cellStyle name="Percent 2" xfId="210"/>
    <cellStyle name="Percent 2 10" xfId="8106"/>
    <cellStyle name="Percent 2 2" xfId="211"/>
    <cellStyle name="Percent 2 2 2" xfId="212"/>
    <cellStyle name="Percent 2 2 2 2" xfId="213"/>
    <cellStyle name="Percent 2 2 2 2 2" xfId="8107"/>
    <cellStyle name="Percent 2 2 2 3" xfId="351"/>
    <cellStyle name="Percent 2 2 2 4" xfId="8108"/>
    <cellStyle name="Percent 2 2 3" xfId="214"/>
    <cellStyle name="Percent 2 2 4" xfId="352"/>
    <cellStyle name="Percent 2 2 4 2" xfId="8109"/>
    <cellStyle name="Percent 2 2 5" xfId="8110"/>
    <cellStyle name="Percent 2 2 6" xfId="8111"/>
    <cellStyle name="Percent 2 2 7" xfId="8112"/>
    <cellStyle name="Percent 2 2 8" xfId="8113"/>
    <cellStyle name="Percent 2 3" xfId="215"/>
    <cellStyle name="Percent 2 3 2" xfId="353"/>
    <cellStyle name="Percent 2 3 2 2" xfId="8114"/>
    <cellStyle name="Percent 2 3 2 2 2" xfId="8115"/>
    <cellStyle name="Percent 2 3 2 3" xfId="8116"/>
    <cellStyle name="Percent 2 3 2 3 2" xfId="8117"/>
    <cellStyle name="Percent 2 3 2 4" xfId="8118"/>
    <cellStyle name="Percent 2 3 2 4 2" xfId="8119"/>
    <cellStyle name="Percent 2 3 2 5" xfId="8120"/>
    <cellStyle name="Percent 2 3 2 6" xfId="8121"/>
    <cellStyle name="Percent 2 3 3" xfId="354"/>
    <cellStyle name="Percent 2 4" xfId="8122"/>
    <cellStyle name="Percent 2 4 2" xfId="8123"/>
    <cellStyle name="Percent 2 4 3" xfId="8124"/>
    <cellStyle name="Percent 2 5" xfId="8125"/>
    <cellStyle name="Percent 2 5 2" xfId="8126"/>
    <cellStyle name="Percent 2 6" xfId="8127"/>
    <cellStyle name="Percent 2 6 2" xfId="8128"/>
    <cellStyle name="Percent 2 7" xfId="8129"/>
    <cellStyle name="Percent 2 7 2" xfId="8130"/>
    <cellStyle name="Percent 2 8" xfId="8131"/>
    <cellStyle name="Percent 2 9" xfId="8132"/>
    <cellStyle name="Percent 3" xfId="216"/>
    <cellStyle name="Percent 3 2" xfId="217"/>
    <cellStyle name="Percent 3 2 2" xfId="218"/>
    <cellStyle name="Percent 3 2 2 2" xfId="8133"/>
    <cellStyle name="Percent 3 2 3" xfId="355"/>
    <cellStyle name="Percent 3 2 3 2" xfId="8134"/>
    <cellStyle name="Percent 3 2 4" xfId="8135"/>
    <cellStyle name="Percent 3 2 4 2" xfId="8136"/>
    <cellStyle name="Percent 3 2 5" xfId="8137"/>
    <cellStyle name="Percent 3 2 5 2" xfId="8138"/>
    <cellStyle name="Percent 3 2 6" xfId="8139"/>
    <cellStyle name="Percent 3 2 7" xfId="8140"/>
    <cellStyle name="Percent 3 2 8" xfId="8141"/>
    <cellStyle name="Percent 3 3" xfId="219"/>
    <cellStyle name="Percent 3 4" xfId="356"/>
    <cellStyle name="Percent 3 4 2" xfId="8142"/>
    <cellStyle name="Percent 3 5" xfId="8143"/>
    <cellStyle name="Percent 3 6" xfId="8144"/>
    <cellStyle name="Percent 4" xfId="220"/>
    <cellStyle name="Percent 4 2" xfId="221"/>
    <cellStyle name="Percent 4 2 2" xfId="8145"/>
    <cellStyle name="Percent 4 3" xfId="8146"/>
    <cellStyle name="Percent 4 4" xfId="8147"/>
    <cellStyle name="Percent 4 4 2" xfId="8148"/>
    <cellStyle name="Percent 4 5" xfId="8149"/>
    <cellStyle name="Percent 5" xfId="222"/>
    <cellStyle name="Percent 5 2" xfId="8150"/>
    <cellStyle name="Percent 5 3" xfId="8151"/>
    <cellStyle name="Percent 6" xfId="223"/>
    <cellStyle name="Percent 6 2" xfId="224"/>
    <cellStyle name="Percent 6 3" xfId="8152"/>
    <cellStyle name="Percent 7" xfId="225"/>
    <cellStyle name="Percent 8" xfId="226"/>
    <cellStyle name="Percent 9" xfId="364"/>
    <cellStyle name="Sheet Title" xfId="227"/>
    <cellStyle name="Style 1" xfId="228"/>
    <cellStyle name="Style 1 2" xfId="229"/>
    <cellStyle name="Style 28" xfId="357"/>
    <cellStyle name="Title 2" xfId="230"/>
    <cellStyle name="Title 2 2" xfId="358"/>
    <cellStyle name="Title 3" xfId="359"/>
    <cellStyle name="Total 2" xfId="231"/>
    <cellStyle name="Total 2 2" xfId="360"/>
    <cellStyle name="Total 3" xfId="361"/>
    <cellStyle name="Warning Text 2" xfId="232"/>
    <cellStyle name="Warning Text 3" xfId="362"/>
    <cellStyle name="표준 2_WP-1 보고자료 (2009.06.03)" xfId="363"/>
    <cellStyle name="표준_ENERGY CONSUMP" xfId="233"/>
    <cellStyle name="常规_海外市场服务网站资料操作BOM" xfId="23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strRef>
          <c:f>'SC-New'!$A$21</c:f>
          <c:strCache>
            <c:ptCount val="1"/>
            <c:pt idx="0">
              <c:v># HOMES APPLICABLE BY YEAR FOR MEASURE - Clothes Dryer - New</c:v>
            </c:pt>
          </c:strCache>
        </c:strRef>
      </c:tx>
      <c:layout>
        <c:manualLayout>
          <c:xMode val="edge"/>
          <c:yMode val="edge"/>
          <c:x val="0.27677829502253981"/>
          <c:y val="3.2608695652174453E-2"/>
        </c:manualLayout>
      </c:layout>
      <c:spPr>
        <a:noFill/>
        <a:ln w="25400">
          <a:noFill/>
        </a:ln>
      </c:spPr>
      <c:txPr>
        <a:bodyPr/>
        <a:lstStyle/>
        <a:p>
          <a:pPr>
            <a:defRPr sz="1125" b="1" i="0" u="none" strike="noStrike" baseline="0">
              <a:solidFill>
                <a:srgbClr val="000000"/>
              </a:solidFill>
              <a:latin typeface="Arial"/>
              <a:ea typeface="Arial"/>
              <a:cs typeface="Arial"/>
            </a:defRPr>
          </a:pPr>
          <a:endParaRPr lang="en-US"/>
        </a:p>
      </c:txPr>
    </c:title>
    <c:plotArea>
      <c:layout>
        <c:manualLayout>
          <c:layoutTarget val="inner"/>
          <c:xMode val="edge"/>
          <c:yMode val="edge"/>
          <c:x val="0.11996582446797491"/>
          <c:y val="0.14402173913043675"/>
          <c:w val="0.79605893521962634"/>
          <c:h val="0.67391304347826164"/>
        </c:manualLayout>
      </c:layout>
      <c:barChart>
        <c:barDir val="col"/>
        <c:grouping val="stacked"/>
        <c:ser>
          <c:idx val="0"/>
          <c:order val="0"/>
          <c:tx>
            <c:strRef>
              <c:f>'SC-New'!$C$23</c:f>
              <c:strCache>
                <c:ptCount val="1"/>
                <c:pt idx="0">
                  <c:v>Single Family</c:v>
                </c:pt>
              </c:strCache>
            </c:strRef>
          </c:tx>
          <c:spPr>
            <a:solidFill>
              <a:srgbClr val="9999FF"/>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'SC-New'!$E$23:$Y$23</c:f>
              <c:numCache>
                <c:formatCode>0</c:formatCode>
                <c:ptCount val="21"/>
                <c:pt idx="0">
                  <c:v>52829.361597684096</c:v>
                </c:pt>
                <c:pt idx="1">
                  <c:v>50533.688369158044</c:v>
                </c:pt>
                <c:pt idx="2">
                  <c:v>47897.714231953658</c:v>
                </c:pt>
                <c:pt idx="3">
                  <c:v>46339.594348940533</c:v>
                </c:pt>
                <c:pt idx="4">
                  <c:v>45094.224545078578</c:v>
                </c:pt>
                <c:pt idx="5">
                  <c:v>42965.885671755372</c:v>
                </c:pt>
                <c:pt idx="6">
                  <c:v>41768.838325555422</c:v>
                </c:pt>
                <c:pt idx="7">
                  <c:v>41568.975770931931</c:v>
                </c:pt>
                <c:pt idx="8">
                  <c:v>41140.220779641182</c:v>
                </c:pt>
                <c:pt idx="9">
                  <c:v>41871.304218504585</c:v>
                </c:pt>
                <c:pt idx="10">
                  <c:v>42163.646743986537</c:v>
                </c:pt>
                <c:pt idx="11">
                  <c:v>41622.276441252368</c:v>
                </c:pt>
                <c:pt idx="12">
                  <c:v>40519.588431786658</c:v>
                </c:pt>
                <c:pt idx="13">
                  <c:v>40561.47806445766</c:v>
                </c:pt>
                <c:pt idx="14">
                  <c:v>41034.705763042417</c:v>
                </c:pt>
                <c:pt idx="15">
                  <c:v>40859.659265629074</c:v>
                </c:pt>
                <c:pt idx="16">
                  <c:v>39507.979717804716</c:v>
                </c:pt>
                <c:pt idx="17">
                  <c:v>39440.370583879238</c:v>
                </c:pt>
                <c:pt idx="18">
                  <c:v>39540.532357409385</c:v>
                </c:pt>
                <c:pt idx="19">
                  <c:v>39808.968169080283</c:v>
                </c:pt>
              </c:numCache>
            </c:numRef>
          </c:val>
        </c:ser>
        <c:ser>
          <c:idx val="1"/>
          <c:order val="1"/>
          <c:tx>
            <c:strRef>
              <c:f>'SC-New'!#REF!</c:f>
              <c:strCache>
                <c:ptCount val="1"/>
                <c:pt idx="0">
                  <c:v>#REF!</c:v>
                </c:pt>
              </c:strCache>
            </c:strRef>
          </c:tx>
          <c:spPr>
            <a:solidFill>
              <a:srgbClr val="993366"/>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2"/>
          <c:order val="2"/>
          <c:tx>
            <c:strRef>
              <c:f>'SC-New'!$C$24</c:f>
              <c:strCache>
                <c:ptCount val="1"/>
                <c:pt idx="0">
                  <c:v>Multifamily - Low Rise</c:v>
                </c:pt>
              </c:strCache>
            </c:strRef>
          </c:tx>
          <c:spPr>
            <a:solidFill>
              <a:srgbClr val="FFFFCC"/>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'SC-New'!$E$24:$Y$24</c:f>
              <c:numCache>
                <c:formatCode>0</c:formatCode>
                <c:ptCount val="21"/>
                <c:pt idx="0">
                  <c:v>10312.419130232562</c:v>
                </c:pt>
                <c:pt idx="1">
                  <c:v>10195.95033426505</c:v>
                </c:pt>
                <c:pt idx="2">
                  <c:v>10104.783539203074</c:v>
                </c:pt>
                <c:pt idx="3">
                  <c:v>9783.3260638301799</c:v>
                </c:pt>
                <c:pt idx="4">
                  <c:v>9221.6165833856285</c:v>
                </c:pt>
                <c:pt idx="5">
                  <c:v>8890.4659202170787</c:v>
                </c:pt>
                <c:pt idx="6">
                  <c:v>8809.6475068196123</c:v>
                </c:pt>
                <c:pt idx="7">
                  <c:v>8973.4353065989635</c:v>
                </c:pt>
                <c:pt idx="8">
                  <c:v>9191.7225846860983</c:v>
                </c:pt>
                <c:pt idx="9">
                  <c:v>9441.5408680081746</c:v>
                </c:pt>
                <c:pt idx="10">
                  <c:v>9480.9436264942942</c:v>
                </c:pt>
                <c:pt idx="11">
                  <c:v>9483.5355473952895</c:v>
                </c:pt>
                <c:pt idx="12">
                  <c:v>9498.6942123888784</c:v>
                </c:pt>
                <c:pt idx="13">
                  <c:v>9395.2647307443567</c:v>
                </c:pt>
                <c:pt idx="14">
                  <c:v>9282.0036123998889</c:v>
                </c:pt>
                <c:pt idx="15">
                  <c:v>9092.0870547063896</c:v>
                </c:pt>
                <c:pt idx="16">
                  <c:v>8937.0776554378153</c:v>
                </c:pt>
                <c:pt idx="17">
                  <c:v>8823.7748865334361</c:v>
                </c:pt>
                <c:pt idx="18">
                  <c:v>8653.8839197384859</c:v>
                </c:pt>
                <c:pt idx="19">
                  <c:v>8621.1456065516395</c:v>
                </c:pt>
              </c:numCache>
            </c:numRef>
          </c:val>
        </c:ser>
        <c:ser>
          <c:idx val="3"/>
          <c:order val="3"/>
          <c:tx>
            <c:strRef>
              <c:f>'SC-New'!$C$26</c:f>
              <c:strCache>
                <c:ptCount val="1"/>
                <c:pt idx="0">
                  <c:v>Manufactured</c:v>
                </c:pt>
              </c:strCache>
            </c:strRef>
          </c:tx>
          <c:spPr>
            <a:solidFill>
              <a:srgbClr val="CCFFFF"/>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'SC-New'!$E$26:$Y$26</c:f>
              <c:numCache>
                <c:formatCode>0</c:formatCode>
                <c:ptCount val="21"/>
                <c:pt idx="0">
                  <c:v>1488.7816905268508</c:v>
                </c:pt>
                <c:pt idx="1">
                  <c:v>1498.513447467933</c:v>
                </c:pt>
                <c:pt idx="2">
                  <c:v>1552.1358693592199</c:v>
                </c:pt>
                <c:pt idx="3">
                  <c:v>1609.5206038858469</c:v>
                </c:pt>
                <c:pt idx="4">
                  <c:v>1560.3954255740189</c:v>
                </c:pt>
                <c:pt idx="5">
                  <c:v>1535.7654354638464</c:v>
                </c:pt>
                <c:pt idx="6">
                  <c:v>1540.8520787129523</c:v>
                </c:pt>
                <c:pt idx="7">
                  <c:v>1549.53047674397</c:v>
                </c:pt>
                <c:pt idx="8">
                  <c:v>1558.0333149566425</c:v>
                </c:pt>
                <c:pt idx="9">
                  <c:v>1559.0162225562128</c:v>
                </c:pt>
                <c:pt idx="10">
                  <c:v>1550.5988256679402</c:v>
                </c:pt>
                <c:pt idx="11">
                  <c:v>1548.9660590169274</c:v>
                </c:pt>
                <c:pt idx="12">
                  <c:v>1551.1661629424407</c:v>
                </c:pt>
                <c:pt idx="13">
                  <c:v>1552.8851769806886</c:v>
                </c:pt>
                <c:pt idx="14">
                  <c:v>1553.444293686809</c:v>
                </c:pt>
                <c:pt idx="15">
                  <c:v>1552.6794568085031</c:v>
                </c:pt>
                <c:pt idx="16">
                  <c:v>1551.6233291838851</c:v>
                </c:pt>
                <c:pt idx="17">
                  <c:v>1551.7940797698759</c:v>
                </c:pt>
                <c:pt idx="18">
                  <c:v>1552.2654165620338</c:v>
                </c:pt>
                <c:pt idx="19">
                  <c:v>1552.4486254986325</c:v>
                </c:pt>
              </c:numCache>
            </c:numRef>
          </c:val>
        </c:ser>
        <c:ser>
          <c:idx val="4"/>
          <c:order val="4"/>
          <c:tx>
            <c:strRef>
              <c:f>'SC-New'!#REF!</c:f>
              <c:strCache>
                <c:ptCount val="1"/>
                <c:pt idx="0">
                  <c:v>#REF!</c:v>
                </c:pt>
              </c:strCache>
            </c:strRef>
          </c:tx>
          <c:spPr>
            <a:solidFill>
              <a:srgbClr val="660066"/>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5"/>
          <c:order val="5"/>
          <c:tx>
            <c:strRef>
              <c:f>'SC-New'!#REF!</c:f>
              <c:strCache>
                <c:ptCount val="1"/>
                <c:pt idx="0">
                  <c:v>#REF!</c:v>
                </c:pt>
              </c:strCache>
            </c:strRef>
          </c:tx>
          <c:spPr>
            <a:solidFill>
              <a:srgbClr val="FF8080"/>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6"/>
          <c:order val="6"/>
          <c:tx>
            <c:strRef>
              <c:f>'SC-New'!#REF!</c:f>
              <c:strCache>
                <c:ptCount val="1"/>
                <c:pt idx="0">
                  <c:v>#REF!</c:v>
                </c:pt>
              </c:strCache>
            </c:strRef>
          </c:tx>
          <c:spPr>
            <a:solidFill>
              <a:srgbClr val="0066CC"/>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7"/>
          <c:order val="7"/>
          <c:tx>
            <c:strRef>
              <c:f>'SC-New'!#REF!</c:f>
              <c:strCache>
                <c:ptCount val="1"/>
                <c:pt idx="0">
                  <c:v>#REF!</c:v>
                </c:pt>
              </c:strCache>
            </c:strRef>
          </c:tx>
          <c:spPr>
            <a:solidFill>
              <a:srgbClr val="CCCCFF"/>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8"/>
          <c:order val="8"/>
          <c:tx>
            <c:strRef>
              <c:f>'SC-New'!#REF!</c:f>
              <c:strCache>
                <c:ptCount val="1"/>
                <c:pt idx="0">
                  <c:v>#REF!</c:v>
                </c:pt>
              </c:strCache>
            </c:strRef>
          </c:tx>
          <c:spPr>
            <a:solidFill>
              <a:srgbClr val="000080"/>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9"/>
          <c:order val="9"/>
          <c:tx>
            <c:strRef>
              <c:f>'SC-New'!#REF!</c:f>
              <c:strCache>
                <c:ptCount val="1"/>
                <c:pt idx="0">
                  <c:v>#REF!</c:v>
                </c:pt>
              </c:strCache>
            </c:strRef>
          </c:tx>
          <c:spPr>
            <a:solidFill>
              <a:srgbClr val="FF00FF"/>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10"/>
          <c:order val="10"/>
          <c:tx>
            <c:strRef>
              <c:f>'SC-New'!#REF!</c:f>
              <c:strCache>
                <c:ptCount val="1"/>
                <c:pt idx="0">
                  <c:v>#REF!</c:v>
                </c:pt>
              </c:strCache>
            </c:strRef>
          </c:tx>
          <c:spPr>
            <a:solidFill>
              <a:srgbClr val="FFFF00"/>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11"/>
          <c:order val="11"/>
          <c:tx>
            <c:strRef>
              <c:f>'SC-New'!#REF!</c:f>
              <c:strCache>
                <c:ptCount val="1"/>
                <c:pt idx="0">
                  <c:v>#REF!</c:v>
                </c:pt>
              </c:strCache>
            </c:strRef>
          </c:tx>
          <c:spPr>
            <a:solidFill>
              <a:srgbClr val="00FFFF"/>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12"/>
          <c:order val="12"/>
          <c:tx>
            <c:strRef>
              <c:f>'SC-New'!#REF!</c:f>
              <c:strCache>
                <c:ptCount val="1"/>
                <c:pt idx="0">
                  <c:v>#REF!</c:v>
                </c:pt>
              </c:strCache>
            </c:strRef>
          </c:tx>
          <c:spPr>
            <a:solidFill>
              <a:srgbClr val="800080"/>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13"/>
          <c:order val="13"/>
          <c:tx>
            <c:strRef>
              <c:f>'SC-New'!#REF!</c:f>
              <c:strCache>
                <c:ptCount val="1"/>
                <c:pt idx="0">
                  <c:v>#REF!</c:v>
                </c:pt>
              </c:strCache>
            </c:strRef>
          </c:tx>
          <c:spPr>
            <a:solidFill>
              <a:srgbClr val="800000"/>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14"/>
          <c:order val="14"/>
          <c:tx>
            <c:strRef>
              <c:f>'SC-New'!#REF!</c:f>
              <c:strCache>
                <c:ptCount val="1"/>
                <c:pt idx="0">
                  <c:v>#REF!</c:v>
                </c:pt>
              </c:strCache>
            </c:strRef>
          </c:tx>
          <c:spPr>
            <a:solidFill>
              <a:srgbClr val="008080"/>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15"/>
          <c:order val="15"/>
          <c:tx>
            <c:strRef>
              <c:f>'SC-New'!#REF!</c:f>
              <c:strCache>
                <c:ptCount val="1"/>
                <c:pt idx="0">
                  <c:v>#REF!</c:v>
                </c:pt>
              </c:strCache>
            </c:strRef>
          </c:tx>
          <c:spPr>
            <a:solidFill>
              <a:srgbClr val="0000FF"/>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16"/>
          <c:order val="16"/>
          <c:tx>
            <c:strRef>
              <c:f>'SC-New'!#REF!</c:f>
              <c:strCache>
                <c:ptCount val="1"/>
                <c:pt idx="0">
                  <c:v>#REF!</c:v>
                </c:pt>
              </c:strCache>
            </c:strRef>
          </c:tx>
          <c:spPr>
            <a:solidFill>
              <a:srgbClr val="00CCFF"/>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ser>
          <c:idx val="17"/>
          <c:order val="17"/>
          <c:tx>
            <c:strRef>
              <c:f>'SC-New'!#REF!</c:f>
              <c:strCache>
                <c:ptCount val="1"/>
                <c:pt idx="0">
                  <c:v>#REF!</c:v>
                </c:pt>
              </c:strCache>
            </c:strRef>
          </c:tx>
          <c:spPr>
            <a:solidFill>
              <a:srgbClr val="CCFFFF"/>
            </a:solidFill>
            <a:ln w="12700">
              <a:solidFill>
                <a:srgbClr val="000000"/>
              </a:solidFill>
              <a:prstDash val="solid"/>
            </a:ln>
          </c:spPr>
          <c:cat>
            <c:numRef>
              <c:f>'SC-New'!$E$11:$Y$11</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numCache>
            </c:numRef>
          </c:cat>
          <c:val>
            <c:numRef>
              <c:f>'SC-New'!#REF!</c:f>
              <c:numCache>
                <c:formatCode>General</c:formatCode>
                <c:ptCount val="1"/>
                <c:pt idx="0">
                  <c:v>1</c:v>
                </c:pt>
              </c:numCache>
            </c:numRef>
          </c:val>
        </c:ser>
        <c:overlap val="100"/>
        <c:axId val="103669120"/>
        <c:axId val="106841216"/>
      </c:barChart>
      <c:catAx>
        <c:axId val="103669120"/>
        <c:scaling>
          <c:orientation val="minMax"/>
        </c:scaling>
        <c:axPos val="b"/>
        <c:numFmt formatCode="General" sourceLinked="1"/>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106841216"/>
        <c:crosses val="autoZero"/>
        <c:auto val="1"/>
        <c:lblAlgn val="ctr"/>
        <c:lblOffset val="100"/>
        <c:tickLblSkip val="1"/>
        <c:tickMarkSkip val="1"/>
      </c:catAx>
      <c:valAx>
        <c:axId val="106841216"/>
        <c:scaling>
          <c:orientation val="minMax"/>
        </c:scaling>
        <c:axPos val="l"/>
        <c:majorGridlines>
          <c:spPr>
            <a:ln w="3175">
              <a:solidFill>
                <a:srgbClr val="000000"/>
              </a:solidFill>
              <a:prstDash val="solid"/>
            </a:ln>
          </c:spPr>
        </c:majorGridlines>
        <c:title>
          <c:tx>
            <c:strRef>
              <c:f>'SC-New'!$C$11</c:f>
              <c:strCache>
                <c:ptCount val="1"/>
                <c:pt idx="0">
                  <c:v># homes</c:v>
                </c:pt>
              </c:strCache>
            </c:strRef>
          </c:tx>
          <c:layout>
            <c:manualLayout>
              <c:xMode val="edge"/>
              <c:yMode val="edge"/>
              <c:x val="7.0265697188384713E-2"/>
              <c:y val="0.40489130434782838"/>
            </c:manualLayout>
          </c:layout>
          <c:spPr>
            <a:noFill/>
            <a:ln w="25400">
              <a:noFill/>
            </a:ln>
          </c:spPr>
          <c:txPr>
            <a:bodyPr/>
            <a:lstStyle/>
            <a:p>
              <a:pPr>
                <a:defRPr sz="900" b="1" i="0" u="none" strike="noStrike" baseline="0">
                  <a:solidFill>
                    <a:srgbClr val="000000"/>
                  </a:solidFill>
                  <a:latin typeface="Arial"/>
                  <a:ea typeface="Arial"/>
                  <a:cs typeface="Arial"/>
                </a:defRPr>
              </a:pPr>
              <a:endParaRPr lang="en-US"/>
            </a:p>
          </c:txPr>
        </c:title>
        <c:numFmt formatCode="0" sourceLinked="1"/>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103669120"/>
        <c:crosses val="autoZero"/>
        <c:crossBetween val="between"/>
      </c:valAx>
      <c:spPr>
        <a:solidFill>
          <a:srgbClr val="C0C0C0"/>
        </a:solidFill>
        <a:ln w="12700">
          <a:solidFill>
            <a:srgbClr val="808080"/>
          </a:solidFill>
          <a:prstDash val="solid"/>
        </a:ln>
      </c:spPr>
    </c:plotArea>
    <c:legend>
      <c:legendPos val="r"/>
      <c:layout>
        <c:manualLayout>
          <c:xMode val="edge"/>
          <c:yMode val="edge"/>
          <c:x val="0.92545064589579806"/>
          <c:y val="5.9782608695652183E-2"/>
          <c:w val="6.7695000949785533E-2"/>
          <c:h val="0.93206521739130765"/>
        </c:manualLayout>
      </c:layout>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000000000000666" r="0.75000000000000666"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800" b="1" i="0" u="none" strike="noStrike" baseline="0">
                <a:solidFill>
                  <a:srgbClr val="000000"/>
                </a:solidFill>
                <a:latin typeface="Calibri"/>
                <a:ea typeface="Calibri"/>
                <a:cs typeface="Calibri"/>
              </a:defRPr>
            </a:pPr>
            <a:r>
              <a:rPr lang="en-US"/>
              <a:t>Dryer Energy vs Moisture Content</a:t>
            </a:r>
          </a:p>
        </c:rich>
      </c:tx>
    </c:title>
    <c:plotArea>
      <c:layout/>
      <c:scatterChart>
        <c:scatterStyle val="lineMarker"/>
        <c:ser>
          <c:idx val="0"/>
          <c:order val="0"/>
          <c:tx>
            <c:strRef>
              <c:f>'DOE Res Data'!$G$10</c:f>
              <c:strCache>
                <c:ptCount val="1"/>
                <c:pt idx="0">
                  <c:v>Dryer</c:v>
                </c:pt>
              </c:strCache>
            </c:strRef>
          </c:tx>
          <c:spPr>
            <a:ln w="28575">
              <a:noFill/>
            </a:ln>
          </c:spPr>
          <c:trendline>
            <c:trendlineType val="linear"/>
            <c:dispRSqr val="1"/>
            <c:dispEq val="1"/>
            <c:trendlineLbl>
              <c:layout>
                <c:manualLayout>
                  <c:x val="4.1604355011178845E-2"/>
                  <c:y val="0.18914531810284707"/>
                </c:manualLayout>
              </c:layout>
              <c:numFmt formatCode="General" sourceLinked="0"/>
            </c:trendlineLbl>
          </c:trendline>
          <c:xVal>
            <c:numRef>
              <c:f>'DOE Res Data'!$L$11:$L$28</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xVal>
          <c:yVal>
            <c:numRef>
              <c:f>'DOE Res Data'!$M$11:$M$28</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yVal>
        </c:ser>
        <c:axId val="107401600"/>
        <c:axId val="107403520"/>
      </c:scatterChart>
      <c:valAx>
        <c:axId val="107401600"/>
        <c:scaling>
          <c:orientation val="minMax"/>
          <c:min val="0.30000000000000032"/>
        </c:scaling>
        <c:axPos val="b"/>
        <c:title>
          <c:tx>
            <c:rich>
              <a:bodyPr/>
              <a:lstStyle/>
              <a:p>
                <a:pPr>
                  <a:defRPr sz="1000" b="1" i="0" u="none" strike="noStrike" baseline="0">
                    <a:solidFill>
                      <a:srgbClr val="000000"/>
                    </a:solidFill>
                    <a:latin typeface="Calibri"/>
                    <a:ea typeface="Calibri"/>
                    <a:cs typeface="Calibri"/>
                  </a:defRPr>
                </a:pPr>
                <a:r>
                  <a:rPr lang="en-US"/>
                  <a:t>Remaining Moisture Content (%)</a:t>
                </a:r>
              </a:p>
            </c:rich>
          </c:tx>
        </c:title>
        <c:numFmt formatCode="0%" sourceLinked="0"/>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7403520"/>
        <c:crosses val="autoZero"/>
        <c:crossBetween val="midCat"/>
      </c:valAx>
      <c:valAx>
        <c:axId val="107403520"/>
        <c:scaling>
          <c:orientation val="minMax"/>
        </c:scaling>
        <c:axPos val="l"/>
        <c:majorGridlines/>
        <c:title>
          <c:tx>
            <c:rich>
              <a:bodyPr/>
              <a:lstStyle/>
              <a:p>
                <a:pPr>
                  <a:defRPr sz="1000" b="1" i="0" u="none" strike="noStrike" baseline="0">
                    <a:solidFill>
                      <a:srgbClr val="000000"/>
                    </a:solidFill>
                    <a:latin typeface="Calibri"/>
                    <a:ea typeface="Calibri"/>
                    <a:cs typeface="Calibri"/>
                  </a:defRPr>
                </a:pPr>
                <a:r>
                  <a:rPr lang="en-US"/>
                  <a:t>Dryer Energy (kWh/cycle)</a:t>
                </a:r>
              </a:p>
            </c:rich>
          </c:tx>
        </c:title>
        <c:numFmt formatCode="0.00" sourceLinked="1"/>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7401600"/>
        <c:crosses val="autoZero"/>
        <c:crossBetween val="midCat"/>
      </c:valAx>
      <c:spPr>
        <a:ln>
          <a:noFill/>
        </a:ln>
      </c:spPr>
    </c:plotArea>
    <c:plotVisOnly val="1"/>
    <c:dispBlanksAs val="gap"/>
  </c:chart>
  <c:spPr>
    <a:noFill/>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221" l="0.70000000000000062" r="0.70000000000000062" t="0.7500000000000122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30</xdr:col>
      <xdr:colOff>247650</xdr:colOff>
      <xdr:row>20</xdr:row>
      <xdr:rowOff>152400</xdr:rowOff>
    </xdr:from>
    <xdr:to>
      <xdr:col>39</xdr:col>
      <xdr:colOff>190500</xdr:colOff>
      <xdr:row>28</xdr:row>
      <xdr:rowOff>95250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30</xdr:col>
      <xdr:colOff>0</xdr:colOff>
      <xdr:row>2</xdr:row>
      <xdr:rowOff>0</xdr:rowOff>
    </xdr:from>
    <xdr:to>
      <xdr:col>38</xdr:col>
      <xdr:colOff>552450</xdr:colOff>
      <xdr:row>30</xdr:row>
      <xdr:rowOff>38100</xdr:rowOff>
    </xdr:to>
    <xdr:pic>
      <xdr:nvPicPr>
        <xdr:cNvPr id="307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32651700" y="323850"/>
          <a:ext cx="9201150" cy="4572000"/>
        </a:xfrm>
        <a:prstGeom prst="rect">
          <a:avLst/>
        </a:prstGeom>
        <a:noFill/>
        <a:ln w="1">
          <a:noFill/>
          <a:miter lim="800000"/>
          <a:headEnd/>
          <a:tailEnd type="none" w="med" len="med"/>
        </a:ln>
        <a:effectLst/>
      </xdr:spPr>
    </xdr:pic>
    <xdr:clientData/>
  </xdr:twoCellAnchor>
  <xdr:twoCellAnchor editAs="oneCell">
    <xdr:from>
      <xdr:col>30</xdr:col>
      <xdr:colOff>0</xdr:colOff>
      <xdr:row>36</xdr:row>
      <xdr:rowOff>0</xdr:rowOff>
    </xdr:from>
    <xdr:to>
      <xdr:col>37</xdr:col>
      <xdr:colOff>261304</xdr:colOff>
      <xdr:row>66</xdr:row>
      <xdr:rowOff>90337</xdr:rowOff>
    </xdr:to>
    <xdr:pic>
      <xdr:nvPicPr>
        <xdr:cNvPr id="3" name="Picture 2"/>
        <xdr:cNvPicPr>
          <a:picLocks noChangeAspect="1"/>
        </xdr:cNvPicPr>
      </xdr:nvPicPr>
      <xdr:blipFill>
        <a:blip xmlns:r="http://schemas.openxmlformats.org/officeDocument/2006/relationships" r:embed="rId2" cstate="print"/>
        <a:stretch>
          <a:fillRect/>
        </a:stretch>
      </xdr:blipFill>
      <xdr:spPr>
        <a:xfrm>
          <a:off x="32702500" y="5715000"/>
          <a:ext cx="8071804" cy="48528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142875</xdr:colOff>
      <xdr:row>33</xdr:row>
      <xdr:rowOff>0</xdr:rowOff>
    </xdr:from>
    <xdr:to>
      <xdr:col>5</xdr:col>
      <xdr:colOff>133350</xdr:colOff>
      <xdr:row>49</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eventhPlan/Conservation%20Analysis/Global%20EE%20Inputs/Units%20Forecasts/7P%20Forecasts%20D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s_Mast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es%20Appliances/MFcommonarea_dryer.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OG"/>
      <sheetName val="Forecast Switchboard"/>
      <sheetName val="Lists&amp;Tables"/>
      <sheetName val="Res Forecast (Low)"/>
      <sheetName val="Res Forecast (Base Case)"/>
      <sheetName val="Res Forecast (High)"/>
      <sheetName val="Com Forecast (Low)"/>
      <sheetName val="Com Forecast (Base Case)"/>
      <sheetName val="Com Forecast (High)"/>
      <sheetName val="Ind Forecast (Base Case)"/>
      <sheetName val="Ag Forecast (Low)"/>
      <sheetName val="Ag Forecast (Base Case)"/>
      <sheetName val="Ag Forecast (High)"/>
      <sheetName val="Pop Forecast (High Case)"/>
      <sheetName val="Pop Forecast (Base Case)"/>
      <sheetName val="Pop Forecast (Low Case)"/>
      <sheetName val="DEI (Base Case)"/>
    </sheetNames>
    <definedNames>
      <definedName name="rng_ForecastColumnLookup" refersTo="='Forecast Switchboard'!$H$20:$AE$20"/>
      <definedName name="rng_ForecastRowLookup" refersTo="='Forecast Switchboard'!$G$21:$G$501"/>
      <definedName name="switch_ForecastScenario" refersTo="='Forecast Switchboard'!$H$3"/>
      <definedName name="switch_ForecastState" refersTo="='Forecast Switchboard'!$H$4"/>
      <definedName name="tbl_Forecast" refersTo="='Forecast Switchboard'!$H$21:$AE$501"/>
    </definedNames>
    <sheetDataSet>
      <sheetData sheetId="0"/>
      <sheetData sheetId="1">
        <row r="3">
          <cell r="H3" t="str">
            <v>Base</v>
          </cell>
        </row>
        <row r="4">
          <cell r="H4" t="str">
            <v>Region</v>
          </cell>
        </row>
        <row r="20">
          <cell r="H20" t="str">
            <v>Sector</v>
          </cell>
          <cell r="I20" t="str">
            <v>Building/Industry Type</v>
          </cell>
          <cell r="J20" t="str">
            <v>Vintage / Subcategory</v>
          </cell>
          <cell r="K20" t="str">
            <v>Forecast Units</v>
          </cell>
          <cell r="L20">
            <v>2016</v>
          </cell>
          <cell r="M20">
            <v>2017</v>
          </cell>
          <cell r="N20">
            <v>2018</v>
          </cell>
          <cell r="O20">
            <v>2019</v>
          </cell>
          <cell r="P20">
            <v>2020</v>
          </cell>
          <cell r="Q20">
            <v>2021</v>
          </cell>
          <cell r="R20">
            <v>2022</v>
          </cell>
          <cell r="S20">
            <v>2023</v>
          </cell>
          <cell r="T20">
            <v>2024</v>
          </cell>
          <cell r="U20">
            <v>2025</v>
          </cell>
          <cell r="V20">
            <v>2026</v>
          </cell>
          <cell r="W20">
            <v>2027</v>
          </cell>
          <cell r="X20">
            <v>2028</v>
          </cell>
          <cell r="Y20">
            <v>2029</v>
          </cell>
          <cell r="Z20">
            <v>2030</v>
          </cell>
          <cell r="AA20">
            <v>2031</v>
          </cell>
          <cell r="AB20">
            <v>2032</v>
          </cell>
          <cell r="AC20">
            <v>2033</v>
          </cell>
          <cell r="AD20">
            <v>2034</v>
          </cell>
          <cell r="AE20">
            <v>2035</v>
          </cell>
        </row>
        <row r="21">
          <cell r="G21" t="str">
            <v>RegionSingle FamilyNew</v>
          </cell>
          <cell r="H21" t="str">
            <v>Res</v>
          </cell>
          <cell r="I21" t="str">
            <v>Single Family</v>
          </cell>
          <cell r="J21" t="str">
            <v>New</v>
          </cell>
          <cell r="K21" t="str">
            <v>Buildings</v>
          </cell>
          <cell r="L21">
            <v>62685.758999999998</v>
          </cell>
          <cell r="M21">
            <v>59961.781000000003</v>
          </cell>
          <cell r="N21">
            <v>56834.012000000002</v>
          </cell>
          <cell r="O21">
            <v>54985.192999999999</v>
          </cell>
          <cell r="P21">
            <v>53507.474000000002</v>
          </cell>
          <cell r="Q21">
            <v>50982.05</v>
          </cell>
          <cell r="R21">
            <v>49561.669000000002</v>
          </cell>
          <cell r="S21">
            <v>49324.517999999996</v>
          </cell>
          <cell r="T21">
            <v>48815.77</v>
          </cell>
          <cell r="U21">
            <v>49683.252</v>
          </cell>
          <cell r="V21">
            <v>50030.137000000002</v>
          </cell>
          <cell r="W21">
            <v>49387.762999999999</v>
          </cell>
          <cell r="X21">
            <v>48079.345999999998</v>
          </cell>
          <cell r="Y21">
            <v>48129.050999999999</v>
          </cell>
          <cell r="Z21">
            <v>48690.569000000003</v>
          </cell>
          <cell r="AA21">
            <v>48482.864000000001</v>
          </cell>
          <cell r="AB21">
            <v>46879.000999999997</v>
          </cell>
          <cell r="AC21">
            <v>46798.777999999998</v>
          </cell>
          <cell r="AD21">
            <v>46917.627</v>
          </cell>
          <cell r="AE21">
            <v>47236.144999999997</v>
          </cell>
        </row>
        <row r="22">
          <cell r="G22" t="str">
            <v>RegionMultifamily - Low RiseNew</v>
          </cell>
          <cell r="H22" t="str">
            <v>Res</v>
          </cell>
          <cell r="I22" t="str">
            <v>Multifamily - Low Rise</v>
          </cell>
          <cell r="J22" t="str">
            <v>New</v>
          </cell>
          <cell r="K22" t="str">
            <v>Buildings</v>
          </cell>
          <cell r="L22">
            <v>23280.347100904564</v>
          </cell>
          <cell r="M22">
            <v>23017.418106038647</v>
          </cell>
          <cell r="N22">
            <v>22811.60852767331</v>
          </cell>
          <cell r="O22">
            <v>22085.916378202593</v>
          </cell>
          <cell r="P22">
            <v>20817.853908138593</v>
          </cell>
          <cell r="Q22">
            <v>20070.279329962508</v>
          </cell>
          <cell r="R22">
            <v>19887.831284331631</v>
          </cell>
          <cell r="S22">
            <v>20257.583209811291</v>
          </cell>
          <cell r="T22">
            <v>20750.368029493613</v>
          </cell>
          <cell r="U22">
            <v>21314.334279744231</v>
          </cell>
          <cell r="V22">
            <v>21403.286239774712</v>
          </cell>
          <cell r="W22">
            <v>21409.137516518917</v>
          </cell>
          <cell r="X22">
            <v>21443.358292282628</v>
          </cell>
          <cell r="Y22">
            <v>21209.865626522758</v>
          </cell>
          <cell r="Z22">
            <v>20954.17798283829</v>
          </cell>
          <cell r="AA22">
            <v>20525.44023202754</v>
          </cell>
          <cell r="AB22">
            <v>20175.505597554071</v>
          </cell>
          <cell r="AC22">
            <v>19919.723927484571</v>
          </cell>
          <cell r="AD22">
            <v>19536.194066416414</v>
          </cell>
          <cell r="AE22">
            <v>19462.287131015248</v>
          </cell>
        </row>
        <row r="23">
          <cell r="G23" t="str">
            <v>RegionMultifamily - High RiseNew</v>
          </cell>
          <cell r="H23" t="str">
            <v>Res</v>
          </cell>
          <cell r="I23" t="str">
            <v>Multifamily - High Rise</v>
          </cell>
          <cell r="J23" t="str">
            <v>New</v>
          </cell>
          <cell r="K23" t="str">
            <v>Buildings</v>
          </cell>
          <cell r="L23">
            <v>5226.2387411561367</v>
          </cell>
          <cell r="M23">
            <v>5239.95312759432</v>
          </cell>
          <cell r="N23">
            <v>5271.2612760989568</v>
          </cell>
          <cell r="O23">
            <v>4985.883552972361</v>
          </cell>
          <cell r="P23">
            <v>4608.5912035798974</v>
          </cell>
          <cell r="Q23">
            <v>4509.6375960361838</v>
          </cell>
          <cell r="R23">
            <v>4481.760351096189</v>
          </cell>
          <cell r="S23">
            <v>4621.8312800578688</v>
          </cell>
          <cell r="T23">
            <v>4700.9782942419988</v>
          </cell>
          <cell r="U23">
            <v>4828.2391631488581</v>
          </cell>
          <cell r="V23">
            <v>4790.0249139778334</v>
          </cell>
          <cell r="W23">
            <v>4782.0649962402858</v>
          </cell>
          <cell r="X23">
            <v>4748.3908346265653</v>
          </cell>
          <cell r="Y23">
            <v>4733.4823682495089</v>
          </cell>
          <cell r="Z23">
            <v>4698.697177079107</v>
          </cell>
          <cell r="AA23">
            <v>4599.2987885998937</v>
          </cell>
          <cell r="AB23">
            <v>4526.3104216428001</v>
          </cell>
          <cell r="AC23">
            <v>4422.0600452822764</v>
          </cell>
          <cell r="AD23">
            <v>4405.182362066379</v>
          </cell>
          <cell r="AE23">
            <v>4385.1136986120664</v>
          </cell>
        </row>
        <row r="24">
          <cell r="G24" t="str">
            <v>RegionManufacturedNew</v>
          </cell>
          <cell r="H24" t="str">
            <v>Res</v>
          </cell>
          <cell r="I24" t="str">
            <v>Manufactured</v>
          </cell>
          <cell r="J24" t="str">
            <v>New</v>
          </cell>
          <cell r="K24" t="str">
            <v>Buildings</v>
          </cell>
          <cell r="L24">
            <v>1869.5754050925925</v>
          </cell>
          <cell r="M24">
            <v>1881.796305941358</v>
          </cell>
          <cell r="N24">
            <v>1949.1340235982509</v>
          </cell>
          <cell r="O24">
            <v>2021.1963608646258</v>
          </cell>
          <cell r="P24">
            <v>1959.5061710087307</v>
          </cell>
          <cell r="Q24">
            <v>1928.5764356212967</v>
          </cell>
          <cell r="R24">
            <v>1934.9641170211423</v>
          </cell>
          <cell r="S24">
            <v>1945.862235675901</v>
          </cell>
          <cell r="T24">
            <v>1956.539890631658</v>
          </cell>
          <cell r="U24">
            <v>1957.7742018038925</v>
          </cell>
          <cell r="V24">
            <v>1947.2038419604366</v>
          </cell>
          <cell r="W24">
            <v>1945.153453785721</v>
          </cell>
          <cell r="X24">
            <v>1947.9162901464586</v>
          </cell>
          <cell r="Y24">
            <v>1950.0749856673444</v>
          </cell>
          <cell r="Z24">
            <v>1950.7771106659191</v>
          </cell>
          <cell r="AA24">
            <v>1949.8166473382953</v>
          </cell>
          <cell r="AB24">
            <v>1948.4903882606959</v>
          </cell>
          <cell r="AC24">
            <v>1948.7048126440727</v>
          </cell>
          <cell r="AD24">
            <v>1949.296705787131</v>
          </cell>
          <cell r="AE24">
            <v>1949.5267750605763</v>
          </cell>
        </row>
        <row r="25">
          <cell r="G25" t="str">
            <v>RegionSingle FamilyExisting</v>
          </cell>
          <cell r="H25" t="str">
            <v>Res</v>
          </cell>
          <cell r="I25" t="str">
            <v>Single Family</v>
          </cell>
          <cell r="J25" t="str">
            <v>Existing</v>
          </cell>
          <cell r="K25" t="str">
            <v>Buildings</v>
          </cell>
          <cell r="L25">
            <v>4203528.2719999999</v>
          </cell>
          <cell r="M25">
            <v>4193982.9785983553</v>
          </cell>
          <cell r="N25">
            <v>4184459.3604704877</v>
          </cell>
          <cell r="O25">
            <v>4174957.36839659</v>
          </cell>
          <cell r="P25">
            <v>4165476.9532686244</v>
          </cell>
          <cell r="Q25">
            <v>4156018.0660900641</v>
          </cell>
          <cell r="R25">
            <v>4146580.6579756448</v>
          </cell>
          <cell r="S25">
            <v>4137164.6801511091</v>
          </cell>
          <cell r="T25">
            <v>4127770.0839529554</v>
          </cell>
          <cell r="U25">
            <v>4118396.8208281873</v>
          </cell>
          <cell r="V25">
            <v>4109044.8423340586</v>
          </cell>
          <cell r="W25">
            <v>4099714.1001378288</v>
          </cell>
          <cell r="X25">
            <v>4090404.5460165106</v>
          </cell>
          <cell r="Y25">
            <v>4081116.1318566194</v>
          </cell>
          <cell r="Z25">
            <v>4071848.8096539262</v>
          </cell>
          <cell r="AA25">
            <v>4062602.5315132081</v>
          </cell>
          <cell r="AB25">
            <v>4053377.2496480034</v>
          </cell>
          <cell r="AC25">
            <v>4044172.9163803621</v>
          </cell>
          <cell r="AD25">
            <v>4034989.4841406001</v>
          </cell>
          <cell r="AE25">
            <v>4025826.9054670548</v>
          </cell>
        </row>
        <row r="26">
          <cell r="G26" t="str">
            <v>RegionMultifamily - Low RiseExisting</v>
          </cell>
          <cell r="H26" t="str">
            <v>Res</v>
          </cell>
          <cell r="I26" t="str">
            <v>Multifamily - Low Rise</v>
          </cell>
          <cell r="J26" t="str">
            <v>Existing</v>
          </cell>
          <cell r="K26" t="str">
            <v>Buildings</v>
          </cell>
          <cell r="L26">
            <v>926243.25609262148</v>
          </cell>
          <cell r="M26">
            <v>924139.92640956037</v>
          </cell>
          <cell r="N26">
            <v>922041.3730050053</v>
          </cell>
          <cell r="O26">
            <v>919947.58503289847</v>
          </cell>
          <cell r="P26">
            <v>917858.55167181045</v>
          </cell>
          <cell r="Q26">
            <v>915774.26212488639</v>
          </cell>
          <cell r="R26">
            <v>913694.70561978838</v>
          </cell>
          <cell r="S26">
            <v>911619.87140864041</v>
          </cell>
          <cell r="T26">
            <v>909549.74876797362</v>
          </cell>
          <cell r="U26">
            <v>907484.32699866977</v>
          </cell>
          <cell r="V26">
            <v>905423.59542590659</v>
          </cell>
          <cell r="W26">
            <v>903367.54339910217</v>
          </cell>
          <cell r="X26">
            <v>901316.16029185988</v>
          </cell>
          <cell r="Y26">
            <v>899269.43550191447</v>
          </cell>
          <cell r="Z26">
            <v>897227.35845107585</v>
          </cell>
          <cell r="AA26">
            <v>895189.9185851753</v>
          </cell>
          <cell r="AB26">
            <v>893157.10537401051</v>
          </cell>
          <cell r="AC26">
            <v>891128.90831129183</v>
          </cell>
          <cell r="AD26">
            <v>889105.31691458682</v>
          </cell>
          <cell r="AE26">
            <v>887086.32072526717</v>
          </cell>
        </row>
        <row r="27">
          <cell r="G27" t="str">
            <v>RegionMultifamily - High RiseExisting</v>
          </cell>
          <cell r="H27" t="str">
            <v>Res</v>
          </cell>
          <cell r="I27" t="str">
            <v>Multifamily - High Rise</v>
          </cell>
          <cell r="J27" t="str">
            <v>Existing</v>
          </cell>
          <cell r="K27" t="str">
            <v>Buildings</v>
          </cell>
          <cell r="L27">
            <v>211180.07985625503</v>
          </cell>
          <cell r="M27">
            <v>210700.52836963299</v>
          </cell>
          <cell r="N27">
            <v>210222.06585706791</v>
          </cell>
          <cell r="O27">
            <v>209744.68984569819</v>
          </cell>
          <cell r="P27">
            <v>209268.39786827751</v>
          </cell>
          <cell r="Q27">
            <v>208793.18746316229</v>
          </cell>
          <cell r="R27">
            <v>208319.05617429892</v>
          </cell>
          <cell r="S27">
            <v>207846.00155121088</v>
          </cell>
          <cell r="T27">
            <v>207374.0211489865</v>
          </cell>
          <cell r="U27">
            <v>206903.11252826577</v>
          </cell>
          <cell r="V27">
            <v>206433.27325522827</v>
          </cell>
          <cell r="W27">
            <v>205964.50090158021</v>
          </cell>
          <cell r="X27">
            <v>205496.79304454199</v>
          </cell>
          <cell r="Y27">
            <v>205030.14726683579</v>
          </cell>
          <cell r="Z27">
            <v>204564.56115667295</v>
          </cell>
          <cell r="AA27">
            <v>204100.03230774152</v>
          </cell>
          <cell r="AB27">
            <v>203636.55831919383</v>
          </cell>
          <cell r="AC27">
            <v>203174.13679563423</v>
          </cell>
          <cell r="AD27">
            <v>202712.76534710638</v>
          </cell>
          <cell r="AE27">
            <v>202252.44158908122</v>
          </cell>
        </row>
        <row r="28">
          <cell r="G28" t="str">
            <v>RegionManufacturedExisting</v>
          </cell>
          <cell r="H28" t="str">
            <v>Res</v>
          </cell>
          <cell r="I28" t="str">
            <v>Manufactured</v>
          </cell>
          <cell r="J28" t="str">
            <v>Existing</v>
          </cell>
          <cell r="K28" t="str">
            <v>Buildings</v>
          </cell>
          <cell r="L28">
            <v>572006.3278356482</v>
          </cell>
          <cell r="M28">
            <v>565893.30394507048</v>
          </cell>
          <cell r="N28">
            <v>559845.60985814757</v>
          </cell>
          <cell r="O28">
            <v>553862.54739615123</v>
          </cell>
          <cell r="P28">
            <v>547943.42584177968</v>
          </cell>
          <cell r="Q28">
            <v>542087.56185941794</v>
          </cell>
          <cell r="R28">
            <v>536294.27941624937</v>
          </cell>
          <cell r="S28">
            <v>530562.90970421082</v>
          </cell>
          <cell r="T28">
            <v>524892.79106278194</v>
          </cell>
          <cell r="U28">
            <v>519283.26890259917</v>
          </cell>
          <cell r="V28">
            <v>513733.69562988722</v>
          </cell>
          <cell r="W28">
            <v>508243.4305716962</v>
          </cell>
          <cell r="X28">
            <v>502811.8399019395</v>
          </cell>
          <cell r="Y28">
            <v>497438.2965682213</v>
          </cell>
          <cell r="Z28">
            <v>492122.18021944637</v>
          </cell>
          <cell r="AA28">
            <v>486862.87713420321</v>
          </cell>
          <cell r="AB28">
            <v>481659.78014991269</v>
          </cell>
          <cell r="AC28">
            <v>476512.28859273402</v>
          </cell>
          <cell r="AD28">
            <v>471419.80820821953</v>
          </cell>
          <cell r="AE28">
            <v>466381.75109271082</v>
          </cell>
        </row>
        <row r="29">
          <cell r="G29" t="str">
            <v>RegionLarge OffNew</v>
          </cell>
          <cell r="H29" t="str">
            <v>Com</v>
          </cell>
          <cell r="I29" t="str">
            <v>Large Off</v>
          </cell>
          <cell r="J29" t="str">
            <v>New</v>
          </cell>
          <cell r="K29" t="str">
            <v>Millions SqFt</v>
          </cell>
          <cell r="L29">
            <v>7.8066550111953834</v>
          </cell>
          <cell r="M29">
            <v>5.9496992573140863</v>
          </cell>
          <cell r="N29">
            <v>5.890903545908837</v>
          </cell>
          <cell r="O29">
            <v>6.8915688291332424</v>
          </cell>
          <cell r="P29">
            <v>6.6410191533148355</v>
          </cell>
          <cell r="Q29">
            <v>5.4382226791221893</v>
          </cell>
          <cell r="R29">
            <v>6.9236851515846078</v>
          </cell>
          <cell r="S29">
            <v>6.040566884985755</v>
          </cell>
          <cell r="T29">
            <v>5.8620040343764588</v>
          </cell>
          <cell r="U29">
            <v>6.6048352977963205</v>
          </cell>
          <cell r="V29">
            <v>6.6081856774849808</v>
          </cell>
          <cell r="W29">
            <v>7.2276230030590352</v>
          </cell>
          <cell r="X29">
            <v>7.9321378463678132</v>
          </cell>
          <cell r="Y29">
            <v>7.2590370336019197</v>
          </cell>
          <cell r="Z29">
            <v>7.9122271387396417</v>
          </cell>
          <cell r="AA29">
            <v>7.7623340380974311</v>
          </cell>
          <cell r="AB29">
            <v>7.6402299023279152</v>
          </cell>
          <cell r="AC29">
            <v>7.1724831299946894</v>
          </cell>
          <cell r="AD29">
            <v>7.0810470955732994</v>
          </cell>
          <cell r="AE29">
            <v>7.4281005850341701</v>
          </cell>
        </row>
        <row r="30">
          <cell r="G30" t="str">
            <v>RegionMedium OffNew</v>
          </cell>
          <cell r="H30" t="str">
            <v>Com</v>
          </cell>
          <cell r="I30" t="str">
            <v>Medium Off</v>
          </cell>
          <cell r="J30" t="str">
            <v>New</v>
          </cell>
          <cell r="K30" t="str">
            <v>Millions SqFt</v>
          </cell>
          <cell r="L30">
            <v>6.3306892326899415</v>
          </cell>
          <cell r="M30">
            <v>4.6245517962703104</v>
          </cell>
          <cell r="N30">
            <v>4.6954401235311058</v>
          </cell>
          <cell r="O30">
            <v>5.5561738496820645</v>
          </cell>
          <cell r="P30">
            <v>5.2903315868283292</v>
          </cell>
          <cell r="Q30">
            <v>4.0954748538564614</v>
          </cell>
          <cell r="R30">
            <v>5.6166455086822502</v>
          </cell>
          <cell r="S30">
            <v>4.8928421056079552</v>
          </cell>
          <cell r="T30">
            <v>4.6489885594062974</v>
          </cell>
          <cell r="U30">
            <v>5.3600762751998365</v>
          </cell>
          <cell r="V30">
            <v>5.3451061612370649</v>
          </cell>
          <cell r="W30">
            <v>5.7169042762389006</v>
          </cell>
          <cell r="X30">
            <v>6.1644080859749115</v>
          </cell>
          <cell r="Y30">
            <v>5.8003829082546376</v>
          </cell>
          <cell r="Z30">
            <v>6.4331999103991837</v>
          </cell>
          <cell r="AA30">
            <v>6.1077443299386847</v>
          </cell>
          <cell r="AB30">
            <v>6.3133258324543373</v>
          </cell>
          <cell r="AC30">
            <v>5.5403053352108875</v>
          </cell>
          <cell r="AD30">
            <v>5.5266028757425794</v>
          </cell>
          <cell r="AE30">
            <v>5.9833355534459063</v>
          </cell>
        </row>
        <row r="31">
          <cell r="G31" t="str">
            <v>RegionSmall OffNew</v>
          </cell>
          <cell r="H31" t="str">
            <v>Com</v>
          </cell>
          <cell r="I31" t="str">
            <v>Small Off</v>
          </cell>
          <cell r="J31" t="str">
            <v>New</v>
          </cell>
          <cell r="K31" t="str">
            <v>Millions SqFt</v>
          </cell>
          <cell r="L31">
            <v>1.6621196768024407</v>
          </cell>
          <cell r="M31">
            <v>1.2170657423442173</v>
          </cell>
          <cell r="N31">
            <v>1.2444333527444498</v>
          </cell>
          <cell r="O31">
            <v>1.4586094503549032</v>
          </cell>
          <cell r="P31">
            <v>1.4004070058555529</v>
          </cell>
          <cell r="Q31">
            <v>1.0787722980410579</v>
          </cell>
          <cell r="R31">
            <v>1.4747976167420549</v>
          </cell>
          <cell r="S31">
            <v>1.2896357804774434</v>
          </cell>
          <cell r="T31">
            <v>1.2239291307589197</v>
          </cell>
          <cell r="U31">
            <v>1.4012443744673324</v>
          </cell>
          <cell r="V31">
            <v>1.3991315932028052</v>
          </cell>
          <cell r="W31">
            <v>1.4996248899933684</v>
          </cell>
          <cell r="X31">
            <v>1.6197763904689295</v>
          </cell>
          <cell r="Y31">
            <v>1.5187400891362097</v>
          </cell>
          <cell r="Z31">
            <v>1.6890757136254622</v>
          </cell>
          <cell r="AA31">
            <v>1.5972356158259797</v>
          </cell>
          <cell r="AB31">
            <v>1.640465747141107</v>
          </cell>
          <cell r="AC31">
            <v>1.4565955217811706</v>
          </cell>
          <cell r="AD31">
            <v>1.4531741906643101</v>
          </cell>
          <cell r="AE31">
            <v>1.5648660344158036</v>
          </cell>
        </row>
        <row r="32">
          <cell r="G32" t="str">
            <v>RegionBig Box-RetailNew</v>
          </cell>
          <cell r="H32" t="str">
            <v>Com</v>
          </cell>
          <cell r="I32" t="str">
            <v>Big Box-Retail</v>
          </cell>
          <cell r="J32" t="str">
            <v>New</v>
          </cell>
          <cell r="K32" t="str">
            <v>Millions SqFt</v>
          </cell>
          <cell r="L32">
            <v>1.799418169017593</v>
          </cell>
          <cell r="M32">
            <v>1.485755176968429</v>
          </cell>
          <cell r="N32">
            <v>0.89794362681754358</v>
          </cell>
          <cell r="O32">
            <v>0.91201694404352718</v>
          </cell>
          <cell r="P32">
            <v>0.85125423267540556</v>
          </cell>
          <cell r="Q32">
            <v>0.73204497427617965</v>
          </cell>
          <cell r="R32">
            <v>0.73428349109996394</v>
          </cell>
          <cell r="S32">
            <v>0.71341173425108251</v>
          </cell>
          <cell r="T32">
            <v>0.89455902577447755</v>
          </cell>
          <cell r="U32">
            <v>1.032083805968905</v>
          </cell>
          <cell r="V32">
            <v>1.0963398187475875</v>
          </cell>
          <cell r="W32">
            <v>1.617287860192538</v>
          </cell>
          <cell r="X32">
            <v>1.8239074921539626</v>
          </cell>
          <cell r="Y32">
            <v>1.6267354909009817</v>
          </cell>
          <cell r="Z32">
            <v>1.5970323938843554</v>
          </cell>
          <cell r="AA32">
            <v>1.5393396581386409</v>
          </cell>
          <cell r="AB32">
            <v>1.2960530677092543</v>
          </cell>
          <cell r="AC32">
            <v>1.3176455108269955</v>
          </cell>
          <cell r="AD32">
            <v>1.2469979474733393</v>
          </cell>
          <cell r="AE32">
            <v>1.3540449607593745</v>
          </cell>
        </row>
        <row r="33">
          <cell r="G33" t="str">
            <v>RegionSmall Box-RetailNew</v>
          </cell>
          <cell r="H33" t="str">
            <v>Com</v>
          </cell>
          <cell r="I33" t="str">
            <v>Small Box-Retail</v>
          </cell>
          <cell r="J33" t="str">
            <v>New</v>
          </cell>
          <cell r="K33" t="str">
            <v>Millions SqFt</v>
          </cell>
          <cell r="L33">
            <v>0.71960427219664069</v>
          </cell>
          <cell r="M33">
            <v>0.59647847099566831</v>
          </cell>
          <cell r="N33">
            <v>0.36611838042447359</v>
          </cell>
          <cell r="O33">
            <v>0.3731768350638246</v>
          </cell>
          <cell r="P33">
            <v>0.34504559304633386</v>
          </cell>
          <cell r="Q33">
            <v>0.2928623587115301</v>
          </cell>
          <cell r="R33">
            <v>0.29376294298921468</v>
          </cell>
          <cell r="S33">
            <v>0.28416308329236456</v>
          </cell>
          <cell r="T33">
            <v>0.36455471421578001</v>
          </cell>
          <cell r="U33">
            <v>0.42646627810709853</v>
          </cell>
          <cell r="V33">
            <v>0.44956380488737768</v>
          </cell>
          <cell r="W33">
            <v>0.65213839834683018</v>
          </cell>
          <cell r="X33">
            <v>0.73353807331773047</v>
          </cell>
          <cell r="Y33">
            <v>0.65560780242911365</v>
          </cell>
          <cell r="Z33">
            <v>0.64604928436358278</v>
          </cell>
          <cell r="AA33">
            <v>0.62178261445398098</v>
          </cell>
          <cell r="AB33">
            <v>0.52554853465709617</v>
          </cell>
          <cell r="AC33">
            <v>0.53266253778165396</v>
          </cell>
          <cell r="AD33">
            <v>0.50454130308386236</v>
          </cell>
          <cell r="AE33">
            <v>0.54553111610891503</v>
          </cell>
        </row>
        <row r="34">
          <cell r="G34" t="str">
            <v>RegionHigh End-RetailNew</v>
          </cell>
          <cell r="H34" t="str">
            <v>Com</v>
          </cell>
          <cell r="I34" t="str">
            <v>High End-Retail</v>
          </cell>
          <cell r="J34" t="str">
            <v>New</v>
          </cell>
          <cell r="K34" t="str">
            <v>Millions SqFt</v>
          </cell>
          <cell r="L34">
            <v>2.7275899469990224</v>
          </cell>
          <cell r="M34">
            <v>2.2451802625726844</v>
          </cell>
          <cell r="N34">
            <v>1.3846551620328988</v>
          </cell>
          <cell r="O34">
            <v>1.414332931216091</v>
          </cell>
          <cell r="P34">
            <v>1.3048976182463843</v>
          </cell>
          <cell r="Q34">
            <v>1.1035456427042536</v>
          </cell>
          <cell r="R34">
            <v>1.0932193385059683</v>
          </cell>
          <cell r="S34">
            <v>1.0602010304011045</v>
          </cell>
          <cell r="T34">
            <v>1.3687417218066935</v>
          </cell>
          <cell r="U34">
            <v>1.6102119957699914</v>
          </cell>
          <cell r="V34">
            <v>1.7014476793012303</v>
          </cell>
          <cell r="W34">
            <v>2.4475448442766612</v>
          </cell>
          <cell r="X34">
            <v>2.7642584104961641</v>
          </cell>
          <cell r="Y34">
            <v>2.4645092385842489</v>
          </cell>
          <cell r="Z34">
            <v>2.435211674558635</v>
          </cell>
          <cell r="AA34">
            <v>2.3436666024455817</v>
          </cell>
          <cell r="AB34">
            <v>1.9970991421399598</v>
          </cell>
          <cell r="AC34">
            <v>2.0220850932468024</v>
          </cell>
          <cell r="AD34">
            <v>1.9074632582746243</v>
          </cell>
          <cell r="AE34">
            <v>2.0633846520749657</v>
          </cell>
        </row>
        <row r="35">
          <cell r="G35" t="str">
            <v>RegionAnchor-RetailNew</v>
          </cell>
          <cell r="H35" t="str">
            <v>Com</v>
          </cell>
          <cell r="I35" t="str">
            <v>Anchor-Retail</v>
          </cell>
          <cell r="J35" t="str">
            <v>New</v>
          </cell>
          <cell r="K35" t="str">
            <v>Millions SqFt</v>
          </cell>
          <cell r="L35">
            <v>0.86249938561661099</v>
          </cell>
          <cell r="M35">
            <v>0.71243811393533818</v>
          </cell>
          <cell r="N35">
            <v>0.43988135050703958</v>
          </cell>
          <cell r="O35">
            <v>0.44879648252082133</v>
          </cell>
          <cell r="P35">
            <v>0.41374173801952452</v>
          </cell>
          <cell r="Q35">
            <v>0.34301620014224921</v>
          </cell>
          <cell r="R35">
            <v>0.33946657261656726</v>
          </cell>
          <cell r="S35">
            <v>0.32965754978673117</v>
          </cell>
          <cell r="T35">
            <v>0.43689232903555525</v>
          </cell>
          <cell r="U35">
            <v>0.51886957722704219</v>
          </cell>
          <cell r="V35">
            <v>0.54817313334918127</v>
          </cell>
          <cell r="W35">
            <v>0.77969532117377649</v>
          </cell>
          <cell r="X35">
            <v>0.87858644381951334</v>
          </cell>
          <cell r="Y35">
            <v>0.78420074698109388</v>
          </cell>
          <cell r="Z35">
            <v>0.77728841592354081</v>
          </cell>
          <cell r="AA35">
            <v>0.74886674252534069</v>
          </cell>
          <cell r="AB35">
            <v>0.63964179951326661</v>
          </cell>
          <cell r="AC35">
            <v>0.64714740319049269</v>
          </cell>
          <cell r="AD35">
            <v>0.61166389038687663</v>
          </cell>
          <cell r="AE35">
            <v>0.66242443593788758</v>
          </cell>
        </row>
        <row r="36">
          <cell r="G36" t="str">
            <v>RegionK-12New</v>
          </cell>
          <cell r="H36" t="str">
            <v>Com</v>
          </cell>
          <cell r="I36" t="str">
            <v>K-12</v>
          </cell>
          <cell r="J36" t="str">
            <v>New</v>
          </cell>
          <cell r="K36" t="str">
            <v>Millions SqFt</v>
          </cell>
          <cell r="L36">
            <v>0.49337113702797691</v>
          </cell>
          <cell r="M36">
            <v>1.1029723159217257</v>
          </cell>
          <cell r="N36">
            <v>0.94992456965043459</v>
          </cell>
          <cell r="O36">
            <v>0.71720701164062661</v>
          </cell>
          <cell r="P36">
            <v>0.7442281187428561</v>
          </cell>
          <cell r="Q36">
            <v>0.85140099810585501</v>
          </cell>
          <cell r="R36">
            <v>0.99139466996200198</v>
          </cell>
          <cell r="S36">
            <v>1.5014629353162949</v>
          </cell>
          <cell r="T36">
            <v>1.8697826256608596</v>
          </cell>
          <cell r="U36">
            <v>1.6452707482432332</v>
          </cell>
          <cell r="V36">
            <v>1.6753181172445872</v>
          </cell>
          <cell r="W36">
            <v>1.7943041099264481</v>
          </cell>
          <cell r="X36">
            <v>1.8624299937819393</v>
          </cell>
          <cell r="Y36">
            <v>1.7489264522150836</v>
          </cell>
          <cell r="Z36">
            <v>1.7975598556031414</v>
          </cell>
          <cell r="AA36">
            <v>1.6195220459723754</v>
          </cell>
          <cell r="AB36">
            <v>1.8221433074925411</v>
          </cell>
          <cell r="AC36">
            <v>1.6336676691608698</v>
          </cell>
          <cell r="AD36">
            <v>1.7826242149357872</v>
          </cell>
          <cell r="AE36">
            <v>1.6891002859244486</v>
          </cell>
        </row>
        <row r="37">
          <cell r="G37" t="str">
            <v>RegionUniversityNew</v>
          </cell>
          <cell r="H37" t="str">
            <v>Com</v>
          </cell>
          <cell r="I37" t="str">
            <v>University</v>
          </cell>
          <cell r="J37" t="str">
            <v>New</v>
          </cell>
          <cell r="K37" t="str">
            <v>Millions SqFt</v>
          </cell>
          <cell r="L37">
            <v>0.2800209986196866</v>
          </cell>
          <cell r="M37">
            <v>0.29719871383536939</v>
          </cell>
          <cell r="N37">
            <v>0.58203115602335975</v>
          </cell>
          <cell r="O37">
            <v>0.83189457735737737</v>
          </cell>
          <cell r="P37">
            <v>0.66610454718876777</v>
          </cell>
          <cell r="Q37">
            <v>0.73648247778559484</v>
          </cell>
          <cell r="R37">
            <v>0.64334185638367225</v>
          </cell>
          <cell r="S37">
            <v>0.97289424291238524</v>
          </cell>
          <cell r="T37">
            <v>1.1820978013224126</v>
          </cell>
          <cell r="U37">
            <v>1.1785313924254113</v>
          </cell>
          <cell r="V37">
            <v>1.2952038876416079</v>
          </cell>
          <cell r="W37">
            <v>1.3229243736280945</v>
          </cell>
          <cell r="X37">
            <v>1.422909455419719</v>
          </cell>
          <cell r="Y37">
            <v>1.4430187909981058</v>
          </cell>
          <cell r="Z37">
            <v>1.2923971403480323</v>
          </cell>
          <cell r="AA37">
            <v>1.1785050733908478</v>
          </cell>
          <cell r="AB37">
            <v>1.3433889489273994</v>
          </cell>
          <cell r="AC37">
            <v>1.2265545990556588</v>
          </cell>
          <cell r="AD37">
            <v>1.2571458643971927</v>
          </cell>
          <cell r="AE37">
            <v>1.2979913333963795</v>
          </cell>
        </row>
        <row r="38">
          <cell r="G38" t="str">
            <v>RegionWarehouseNew</v>
          </cell>
          <cell r="H38" t="str">
            <v>Com</v>
          </cell>
          <cell r="I38" t="str">
            <v>Warehouse</v>
          </cell>
          <cell r="J38" t="str">
            <v>New</v>
          </cell>
          <cell r="K38" t="str">
            <v>Millions SqFt</v>
          </cell>
          <cell r="L38">
            <v>7.6586609772993617</v>
          </cell>
          <cell r="M38">
            <v>7.5774552212762423</v>
          </cell>
          <cell r="N38">
            <v>5.6453939930651131</v>
          </cell>
          <cell r="O38">
            <v>4.800793231843981</v>
          </cell>
          <cell r="P38">
            <v>3.5881391412601156</v>
          </cell>
          <cell r="Q38">
            <v>3.1529819033971824</v>
          </cell>
          <cell r="R38">
            <v>4.0691744688008198</v>
          </cell>
          <cell r="S38">
            <v>4.5400289951106014</v>
          </cell>
          <cell r="T38">
            <v>4.8555474587969272</v>
          </cell>
          <cell r="U38">
            <v>4.6966359797376018</v>
          </cell>
          <cell r="V38">
            <v>4.8557170740974245</v>
          </cell>
          <cell r="W38">
            <v>4.451750056135543</v>
          </cell>
          <cell r="X38">
            <v>3.8657972013430704</v>
          </cell>
          <cell r="Y38">
            <v>3.9817445148405937</v>
          </cell>
          <cell r="Z38">
            <v>3.9951806948216846</v>
          </cell>
          <cell r="AA38">
            <v>4.4738164673360306</v>
          </cell>
          <cell r="AB38">
            <v>4.2737219736102183</v>
          </cell>
          <cell r="AC38">
            <v>4.0870251812551333</v>
          </cell>
          <cell r="AD38">
            <v>4.137725578117939</v>
          </cell>
          <cell r="AE38">
            <v>3.6922064696454697</v>
          </cell>
        </row>
        <row r="39">
          <cell r="G39" t="str">
            <v>RegionSupermarketNew</v>
          </cell>
          <cell r="H39" t="str">
            <v>Com</v>
          </cell>
          <cell r="I39" t="str">
            <v>Supermarket</v>
          </cell>
          <cell r="J39" t="str">
            <v>New</v>
          </cell>
          <cell r="K39" t="str">
            <v>Millions SqFt</v>
          </cell>
          <cell r="L39">
            <v>0.38924897939746522</v>
          </cell>
          <cell r="M39">
            <v>0.34341311895347121</v>
          </cell>
          <cell r="N39">
            <v>0.29927348040561341</v>
          </cell>
          <cell r="O39">
            <v>0.29688874456634085</v>
          </cell>
          <cell r="P39">
            <v>0.29379933994281465</v>
          </cell>
          <cell r="Q39">
            <v>0.29041766271303127</v>
          </cell>
          <cell r="R39">
            <v>0.28614144770449462</v>
          </cell>
          <cell r="S39">
            <v>0.28163861967746157</v>
          </cell>
          <cell r="T39">
            <v>0.27688800876616482</v>
          </cell>
          <cell r="U39">
            <v>0.27357754310134663</v>
          </cell>
          <cell r="V39">
            <v>0.27063184585003941</v>
          </cell>
          <cell r="W39">
            <v>0.26801411864303953</v>
          </cell>
          <cell r="X39">
            <v>0.26660240614409092</v>
          </cell>
          <cell r="Y39">
            <v>0.25138198684402913</v>
          </cell>
          <cell r="Z39">
            <v>0.26455339135243683</v>
          </cell>
          <cell r="AA39">
            <v>0.26299167309250365</v>
          </cell>
          <cell r="AB39">
            <v>0.26140909607327911</v>
          </cell>
          <cell r="AC39">
            <v>0.25947687815142023</v>
          </cell>
          <cell r="AD39">
            <v>0.25750619496776178</v>
          </cell>
          <cell r="AE39">
            <v>0.25562560804995926</v>
          </cell>
        </row>
        <row r="40">
          <cell r="G40" t="str">
            <v>RegionMiniMartNew</v>
          </cell>
          <cell r="H40" t="str">
            <v>Com</v>
          </cell>
          <cell r="I40" t="str">
            <v>MiniMart</v>
          </cell>
          <cell r="J40" t="str">
            <v>New</v>
          </cell>
          <cell r="K40" t="str">
            <v>Millions SqFt</v>
          </cell>
          <cell r="L40">
            <v>0.19765540078516197</v>
          </cell>
          <cell r="M40">
            <v>0.18600542935034625</v>
          </cell>
          <cell r="N40">
            <v>9.5760802585072302E-2</v>
          </cell>
          <cell r="O40">
            <v>0.10062051473914659</v>
          </cell>
          <cell r="P40">
            <v>8.5646792534183808E-2</v>
          </cell>
          <cell r="Q40">
            <v>6.5415041923045286E-2</v>
          </cell>
          <cell r="R40">
            <v>5.7242996146950373E-2</v>
          </cell>
          <cell r="S40">
            <v>5.5087150941189433E-2</v>
          </cell>
          <cell r="T40">
            <v>7.3916214299540497E-2</v>
          </cell>
          <cell r="U40">
            <v>9.2056169088318471E-2</v>
          </cell>
          <cell r="V40">
            <v>0.10393709432109566</v>
          </cell>
          <cell r="W40">
            <v>0.15172170448022598</v>
          </cell>
          <cell r="X40">
            <v>0.15706997726929292</v>
          </cell>
          <cell r="Y40">
            <v>0.14510580631504899</v>
          </cell>
          <cell r="Z40">
            <v>0.15272706829792246</v>
          </cell>
          <cell r="AA40">
            <v>0.14104647748606622</v>
          </cell>
          <cell r="AB40">
            <v>0.11700741064540764</v>
          </cell>
          <cell r="AC40">
            <v>0.1200067315077773</v>
          </cell>
          <cell r="AD40">
            <v>0.11457442878633581</v>
          </cell>
          <cell r="AE40">
            <v>0.1211768182439132</v>
          </cell>
        </row>
        <row r="41">
          <cell r="G41" t="str">
            <v>RegionRestaurantNew</v>
          </cell>
          <cell r="H41" t="str">
            <v>Com</v>
          </cell>
          <cell r="I41" t="str">
            <v>Restaurant</v>
          </cell>
          <cell r="J41" t="str">
            <v>New</v>
          </cell>
          <cell r="K41" t="str">
            <v>Millions SqFt</v>
          </cell>
          <cell r="L41">
            <v>0.46894871790011039</v>
          </cell>
          <cell r="M41">
            <v>0.47387410836125871</v>
          </cell>
          <cell r="N41">
            <v>0.45144590813821411</v>
          </cell>
          <cell r="O41">
            <v>0.4505136151455652</v>
          </cell>
          <cell r="P41">
            <v>0.44778046039172248</v>
          </cell>
          <cell r="Q41">
            <v>0.44523396067124349</v>
          </cell>
          <cell r="R41">
            <v>0.44273536313864043</v>
          </cell>
          <cell r="S41">
            <v>0.4399078135546039</v>
          </cell>
          <cell r="T41">
            <v>0.43708606600163591</v>
          </cell>
          <cell r="U41">
            <v>0.43513915585550955</v>
          </cell>
          <cell r="V41">
            <v>0.43580404899906589</v>
          </cell>
          <cell r="W41">
            <v>0.59161866303702282</v>
          </cell>
          <cell r="X41">
            <v>0.66467702134516005</v>
          </cell>
          <cell r="Y41">
            <v>0.65353995366480533</v>
          </cell>
          <cell r="Z41">
            <v>0.676060915960916</v>
          </cell>
          <cell r="AA41">
            <v>0.70559825286541389</v>
          </cell>
          <cell r="AB41">
            <v>0.63206878506691044</v>
          </cell>
          <cell r="AC41">
            <v>0.63726309269471215</v>
          </cell>
          <cell r="AD41">
            <v>0.5828366650853003</v>
          </cell>
          <cell r="AE41">
            <v>0.63928201324113043</v>
          </cell>
        </row>
        <row r="42">
          <cell r="G42" t="str">
            <v>RegionLodgingNew</v>
          </cell>
          <cell r="H42" t="str">
            <v>Com</v>
          </cell>
          <cell r="I42" t="str">
            <v>Lodging</v>
          </cell>
          <cell r="J42" t="str">
            <v>New</v>
          </cell>
          <cell r="K42" t="str">
            <v>Millions SqFt</v>
          </cell>
          <cell r="L42">
            <v>1.0326774321313152</v>
          </cell>
          <cell r="M42">
            <v>1.0158776160943388</v>
          </cell>
          <cell r="N42">
            <v>0.74304915446037911</v>
          </cell>
          <cell r="O42">
            <v>0.76054102414226543</v>
          </cell>
          <cell r="P42">
            <v>0.65616402459427536</v>
          </cell>
          <cell r="Q42">
            <v>0.62755023267601961</v>
          </cell>
          <cell r="R42">
            <v>0.61023293273354484</v>
          </cell>
          <cell r="S42">
            <v>0.60571699788717037</v>
          </cell>
          <cell r="T42">
            <v>0.65097903457434547</v>
          </cell>
          <cell r="U42">
            <v>0.69319811486407867</v>
          </cell>
          <cell r="V42">
            <v>0.78843795894088464</v>
          </cell>
          <cell r="W42">
            <v>1.3645659476947984</v>
          </cell>
          <cell r="X42">
            <v>1.6032227373726178</v>
          </cell>
          <cell r="Y42">
            <v>1.6412696995684901</v>
          </cell>
          <cell r="Z42">
            <v>1.670283030615213</v>
          </cell>
          <cell r="AA42">
            <v>1.755661848186447</v>
          </cell>
          <cell r="AB42">
            <v>1.4871375295645746</v>
          </cell>
          <cell r="AC42">
            <v>1.4400033906080374</v>
          </cell>
          <cell r="AD42">
            <v>1.3499648074414823</v>
          </cell>
          <cell r="AE42">
            <v>1.4487057151095009</v>
          </cell>
        </row>
        <row r="43">
          <cell r="G43" t="str">
            <v>RegionHospitalNew</v>
          </cell>
          <cell r="H43" t="str">
            <v>Com</v>
          </cell>
          <cell r="I43" t="str">
            <v>Hospital</v>
          </cell>
          <cell r="J43" t="str">
            <v>New</v>
          </cell>
          <cell r="K43" t="str">
            <v>Millions SqFt</v>
          </cell>
          <cell r="L43">
            <v>4.1336070304911159</v>
          </cell>
          <cell r="M43">
            <v>3.5601449453189118</v>
          </cell>
          <cell r="N43">
            <v>3.2007770264658664</v>
          </cell>
          <cell r="O43">
            <v>2.6531465767673241</v>
          </cell>
          <cell r="P43">
            <v>1.8730082465149496</v>
          </cell>
          <cell r="Q43">
            <v>1.6467285324389391</v>
          </cell>
          <cell r="R43">
            <v>1.5196240263467067</v>
          </cell>
          <cell r="S43">
            <v>1.3328145698119136</v>
          </cell>
          <cell r="T43">
            <v>1.3372342578617185</v>
          </cell>
          <cell r="U43">
            <v>1.4086686461757902</v>
          </cell>
          <cell r="V43">
            <v>1.6725933548501446</v>
          </cell>
          <cell r="W43">
            <v>2.0158466086985318</v>
          </cell>
          <cell r="X43">
            <v>2.3033709594417431</v>
          </cell>
          <cell r="Y43">
            <v>2.063930246052466</v>
          </cell>
          <cell r="Z43">
            <v>1.9880083370090949</v>
          </cell>
          <cell r="AA43">
            <v>1.9342270452860566</v>
          </cell>
          <cell r="AB43">
            <v>1.774507966199161</v>
          </cell>
          <cell r="AC43">
            <v>1.6723841845019074</v>
          </cell>
          <cell r="AD43">
            <v>1.5414284807799123</v>
          </cell>
          <cell r="AE43">
            <v>1.5563040522680198</v>
          </cell>
        </row>
        <row r="44">
          <cell r="G44" t="str">
            <v>RegionOtherHealthNew</v>
          </cell>
          <cell r="H44" t="str">
            <v>Com</v>
          </cell>
          <cell r="I44" t="str">
            <v>OtherHealth</v>
          </cell>
          <cell r="J44" t="str">
            <v>New</v>
          </cell>
          <cell r="K44" t="str">
            <v>Millions SqFt</v>
          </cell>
          <cell r="L44">
            <v>4.5029406937179912</v>
          </cell>
          <cell r="M44">
            <v>4.0786070344439063</v>
          </cell>
          <cell r="N44">
            <v>3.5919834720533679</v>
          </cell>
          <cell r="O44">
            <v>3.0400934926407626</v>
          </cell>
          <cell r="P44">
            <v>2.3018670718031324</v>
          </cell>
          <cell r="Q44">
            <v>2.1321468422073435</v>
          </cell>
          <cell r="R44">
            <v>1.9771504564110642</v>
          </cell>
          <cell r="S44">
            <v>1.8096072137015302</v>
          </cell>
          <cell r="T44">
            <v>1.9023478055732992</v>
          </cell>
          <cell r="U44">
            <v>2.0129777404511922</v>
          </cell>
          <cell r="V44">
            <v>2.304026079874093</v>
          </cell>
          <cell r="W44">
            <v>2.7992417645016405</v>
          </cell>
          <cell r="X44">
            <v>3.0682339807477179</v>
          </cell>
          <cell r="Y44">
            <v>2.7441690138981158</v>
          </cell>
          <cell r="Z44">
            <v>2.8046561391012603</v>
          </cell>
          <cell r="AA44">
            <v>2.7282838662201567</v>
          </cell>
          <cell r="AB44">
            <v>2.4959637785038216</v>
          </cell>
          <cell r="AC44">
            <v>2.4392052334479857</v>
          </cell>
          <cell r="AD44">
            <v>2.3386950979959957</v>
          </cell>
          <cell r="AE44">
            <v>2.3103955399373803</v>
          </cell>
        </row>
        <row r="45">
          <cell r="G45" t="str">
            <v>RegionAssemblyNew</v>
          </cell>
          <cell r="H45" t="str">
            <v>Com</v>
          </cell>
          <cell r="I45" t="str">
            <v>Assembly</v>
          </cell>
          <cell r="J45" t="str">
            <v>New</v>
          </cell>
          <cell r="K45" t="str">
            <v>Millions SqFt</v>
          </cell>
          <cell r="L45">
            <v>3.1854829351393543</v>
          </cell>
          <cell r="M45">
            <v>3.1699057451518957</v>
          </cell>
          <cell r="N45">
            <v>2.2628528186826316</v>
          </cell>
          <cell r="O45">
            <v>2.6023617076700645</v>
          </cell>
          <cell r="P45">
            <v>2.2919684786454506</v>
          </cell>
          <cell r="Q45">
            <v>2.1556450092355899</v>
          </cell>
          <cell r="R45">
            <v>1.4820394508668711</v>
          </cell>
          <cell r="S45">
            <v>1.5603361472368396</v>
          </cell>
          <cell r="T45">
            <v>2.3546097038898557</v>
          </cell>
          <cell r="U45">
            <v>3.2740386396924066</v>
          </cell>
          <cell r="V45">
            <v>3.6241751874536021</v>
          </cell>
          <cell r="W45">
            <v>4.4420137300219826</v>
          </cell>
          <cell r="X45">
            <v>5.8224273473135861</v>
          </cell>
          <cell r="Y45">
            <v>6.4604400946422142</v>
          </cell>
          <cell r="Z45">
            <v>6.9014803298142597</v>
          </cell>
          <cell r="AA45">
            <v>6.748515751490312</v>
          </cell>
          <cell r="AB45">
            <v>6.4364694734288266</v>
          </cell>
          <cell r="AC45">
            <v>6.3053235195290611</v>
          </cell>
          <cell r="AD45">
            <v>6.2236620394663484</v>
          </cell>
          <cell r="AE45">
            <v>6.0386522880717726</v>
          </cell>
        </row>
        <row r="46">
          <cell r="G46" t="str">
            <v>RegionOtherNew</v>
          </cell>
          <cell r="H46" t="str">
            <v>Com</v>
          </cell>
          <cell r="I46" t="str">
            <v>Other</v>
          </cell>
          <cell r="J46" t="str">
            <v>New</v>
          </cell>
          <cell r="K46" t="str">
            <v>Millions SqFt</v>
          </cell>
          <cell r="L46">
            <v>12.863107129152304</v>
          </cell>
          <cell r="M46">
            <v>10.7220378193485</v>
          </cell>
          <cell r="N46">
            <v>10.142128438066296</v>
          </cell>
          <cell r="O46">
            <v>9.4611923499879236</v>
          </cell>
          <cell r="P46">
            <v>7.3638556881373223</v>
          </cell>
          <cell r="Q46">
            <v>8.1591439254269407</v>
          </cell>
          <cell r="R46">
            <v>7.9603673258815011</v>
          </cell>
          <cell r="S46">
            <v>8.6026166911432824</v>
          </cell>
          <cell r="T46">
            <v>9.3207800366095146</v>
          </cell>
          <cell r="U46">
            <v>9.0572786632714859</v>
          </cell>
          <cell r="V46">
            <v>10.184423730877143</v>
          </cell>
          <cell r="W46">
            <v>10.787657533789663</v>
          </cell>
          <cell r="X46">
            <v>11.005378574708409</v>
          </cell>
          <cell r="Y46">
            <v>10.267063981307951</v>
          </cell>
          <cell r="Z46">
            <v>11.027475862918971</v>
          </cell>
          <cell r="AA46">
            <v>9.9609233822623686</v>
          </cell>
          <cell r="AB46">
            <v>10.340047869658916</v>
          </cell>
          <cell r="AC46">
            <v>9.8383849729989699</v>
          </cell>
          <cell r="AD46">
            <v>9.3282989614436094</v>
          </cell>
          <cell r="AE46">
            <v>9.0355729282982153</v>
          </cell>
        </row>
        <row r="47">
          <cell r="G47" t="str">
            <v>RegionLarge OffStock 2016</v>
          </cell>
          <cell r="H47" t="str">
            <v>Com</v>
          </cell>
          <cell r="I47" t="str">
            <v>Large Off</v>
          </cell>
          <cell r="J47" t="str">
            <v>Stock 2016</v>
          </cell>
          <cell r="K47" t="str">
            <v>Millions SqFt</v>
          </cell>
          <cell r="L47">
            <v>380.08828477966154</v>
          </cell>
          <cell r="M47">
            <v>378.94801992532251</v>
          </cell>
          <cell r="N47">
            <v>377.81117586554655</v>
          </cell>
          <cell r="O47">
            <v>376.67774233794995</v>
          </cell>
          <cell r="P47">
            <v>375.54770911093607</v>
          </cell>
          <cell r="Q47">
            <v>374.42106598360328</v>
          </cell>
          <cell r="R47">
            <v>373.29780278565244</v>
          </cell>
          <cell r="S47">
            <v>372.17790937729552</v>
          </cell>
          <cell r="T47">
            <v>371.06137564916361</v>
          </cell>
          <cell r="U47">
            <v>369.94819152221612</v>
          </cell>
          <cell r="V47">
            <v>368.83834694764948</v>
          </cell>
          <cell r="W47">
            <v>367.73183190680658</v>
          </cell>
          <cell r="X47">
            <v>366.62863641108612</v>
          </cell>
          <cell r="Y47">
            <v>365.52875050185287</v>
          </cell>
          <cell r="Z47">
            <v>364.43216425034728</v>
          </cell>
          <cell r="AA47">
            <v>363.33886775759629</v>
          </cell>
          <cell r="AB47">
            <v>362.24885115432346</v>
          </cell>
          <cell r="AC47">
            <v>361.16210460086046</v>
          </cell>
          <cell r="AD47">
            <v>360.07861828705791</v>
          </cell>
          <cell r="AE47">
            <v>358.99838243219671</v>
          </cell>
        </row>
        <row r="48">
          <cell r="G48" t="str">
            <v>RegionMedium OffStock 2016</v>
          </cell>
          <cell r="H48" t="str">
            <v>Com</v>
          </cell>
          <cell r="I48" t="str">
            <v>Medium Off</v>
          </cell>
          <cell r="J48" t="str">
            <v>Stock 2016</v>
          </cell>
          <cell r="K48" t="str">
            <v>Millions SqFt</v>
          </cell>
          <cell r="L48">
            <v>190.73687138333023</v>
          </cell>
          <cell r="M48">
            <v>190.16466076918024</v>
          </cell>
          <cell r="N48">
            <v>189.59416678687271</v>
          </cell>
          <cell r="O48">
            <v>189.02538428651209</v>
          </cell>
          <cell r="P48">
            <v>188.45830813365254</v>
          </cell>
          <cell r="Q48">
            <v>187.89293320925157</v>
          </cell>
          <cell r="R48">
            <v>187.32925440962381</v>
          </cell>
          <cell r="S48">
            <v>186.76726664639497</v>
          </cell>
          <cell r="T48">
            <v>186.20696484645578</v>
          </cell>
          <cell r="U48">
            <v>185.64834395191642</v>
          </cell>
          <cell r="V48">
            <v>185.09139892006067</v>
          </cell>
          <cell r="W48">
            <v>184.5361247233005</v>
          </cell>
          <cell r="X48">
            <v>183.98251634913058</v>
          </cell>
          <cell r="Y48">
            <v>183.43056880008319</v>
          </cell>
          <cell r="Z48">
            <v>182.88027709368296</v>
          </cell>
          <cell r="AA48">
            <v>182.33163626240187</v>
          </cell>
          <cell r="AB48">
            <v>181.78464135361469</v>
          </cell>
          <cell r="AC48">
            <v>181.23928742955383</v>
          </cell>
          <cell r="AD48">
            <v>180.69556956726515</v>
          </cell>
          <cell r="AE48">
            <v>180.15348285856339</v>
          </cell>
        </row>
        <row r="49">
          <cell r="G49" t="str">
            <v>RegionSmall OffStock 2016</v>
          </cell>
          <cell r="H49" t="str">
            <v>Com</v>
          </cell>
          <cell r="I49" t="str">
            <v>Small Off</v>
          </cell>
          <cell r="J49" t="str">
            <v>Stock 2016</v>
          </cell>
          <cell r="K49" t="str">
            <v>Millions SqFt</v>
          </cell>
          <cell r="L49">
            <v>184.0913556049378</v>
          </cell>
          <cell r="M49">
            <v>183.53908153812301</v>
          </cell>
          <cell r="N49">
            <v>182.98846429350866</v>
          </cell>
          <cell r="O49">
            <v>182.43949890062811</v>
          </cell>
          <cell r="P49">
            <v>181.89218040392623</v>
          </cell>
          <cell r="Q49">
            <v>181.34650386271446</v>
          </cell>
          <cell r="R49">
            <v>180.80246435112633</v>
          </cell>
          <cell r="S49">
            <v>180.26005695807294</v>
          </cell>
          <cell r="T49">
            <v>179.71927678719871</v>
          </cell>
          <cell r="U49">
            <v>179.18011895683713</v>
          </cell>
          <cell r="V49">
            <v>178.64257859996661</v>
          </cell>
          <cell r="W49">
            <v>178.10665086416668</v>
          </cell>
          <cell r="X49">
            <v>177.57233091157423</v>
          </cell>
          <cell r="Y49">
            <v>177.03961391883951</v>
          </cell>
          <cell r="Z49">
            <v>176.50849507708296</v>
          </cell>
          <cell r="AA49">
            <v>175.97896959185172</v>
          </cell>
          <cell r="AB49">
            <v>175.45103268307616</v>
          </cell>
          <cell r="AC49">
            <v>174.92467958502692</v>
          </cell>
          <cell r="AD49">
            <v>174.39990554627184</v>
          </cell>
          <cell r="AE49">
            <v>173.87670582963304</v>
          </cell>
        </row>
        <row r="50">
          <cell r="G50" t="str">
            <v>RegionBig Box-RetailStock 2016</v>
          </cell>
          <cell r="H50" t="str">
            <v>Com</v>
          </cell>
          <cell r="I50" t="str">
            <v>Big Box-Retail</v>
          </cell>
          <cell r="J50" t="str">
            <v>Stock 2016</v>
          </cell>
          <cell r="K50" t="str">
            <v>Millions SqFt</v>
          </cell>
          <cell r="L50">
            <v>138.35734062238015</v>
          </cell>
          <cell r="M50">
            <v>137.7208968555172</v>
          </cell>
          <cell r="N50">
            <v>137.08738072998179</v>
          </cell>
          <cell r="O50">
            <v>136.45677877862389</v>
          </cell>
          <cell r="P50">
            <v>135.8290775962422</v>
          </cell>
          <cell r="Q50">
            <v>135.20426383929947</v>
          </cell>
          <cell r="R50">
            <v>134.5823242256387</v>
          </cell>
          <cell r="S50">
            <v>133.96324553420075</v>
          </cell>
          <cell r="T50">
            <v>133.34701460474344</v>
          </cell>
          <cell r="U50">
            <v>132.73361833756161</v>
          </cell>
          <cell r="V50">
            <v>132.12304369320884</v>
          </cell>
          <cell r="W50">
            <v>131.51527769222005</v>
          </cell>
          <cell r="X50">
            <v>130.91030741483584</v>
          </cell>
          <cell r="Y50">
            <v>130.3081200007276</v>
          </cell>
          <cell r="Z50">
            <v>129.70870264872423</v>
          </cell>
          <cell r="AA50">
            <v>129.11204261654012</v>
          </cell>
          <cell r="AB50">
            <v>128.51812722050403</v>
          </cell>
          <cell r="AC50">
            <v>127.92694383528971</v>
          </cell>
          <cell r="AD50">
            <v>127.33847989364737</v>
          </cell>
          <cell r="AE50">
            <v>126.75272288613657</v>
          </cell>
        </row>
        <row r="51">
          <cell r="G51" t="str">
            <v>RegionSmall Box-RetailStock 2016</v>
          </cell>
          <cell r="H51" t="str">
            <v>Com</v>
          </cell>
          <cell r="I51" t="str">
            <v>Small Box-Retail</v>
          </cell>
          <cell r="J51" t="str">
            <v>Stock 2016</v>
          </cell>
          <cell r="K51" t="str">
            <v>Millions SqFt</v>
          </cell>
          <cell r="L51">
            <v>208.9574509880029</v>
          </cell>
          <cell r="M51">
            <v>207.99624671345808</v>
          </cell>
          <cell r="N51">
            <v>207.03946397857615</v>
          </cell>
          <cell r="O51">
            <v>206.0870824442747</v>
          </cell>
          <cell r="P51">
            <v>205.13908186503102</v>
          </cell>
          <cell r="Q51">
            <v>204.1954420884519</v>
          </cell>
          <cell r="R51">
            <v>203.25614305484498</v>
          </cell>
          <cell r="S51">
            <v>202.32116479679266</v>
          </cell>
          <cell r="T51">
            <v>201.3904874387274</v>
          </cell>
          <cell r="U51">
            <v>200.46409119650929</v>
          </cell>
          <cell r="V51">
            <v>199.54195637700533</v>
          </cell>
          <cell r="W51">
            <v>198.62406337767112</v>
          </cell>
          <cell r="X51">
            <v>197.71039268613379</v>
          </cell>
          <cell r="Y51">
            <v>196.8009248797776</v>
          </cell>
          <cell r="Z51">
            <v>195.8956406253306</v>
          </cell>
          <cell r="AA51">
            <v>194.99452067845405</v>
          </cell>
          <cell r="AB51">
            <v>194.09754588333314</v>
          </cell>
          <cell r="AC51">
            <v>193.20469717226982</v>
          </cell>
          <cell r="AD51">
            <v>192.31595556527733</v>
          </cell>
          <cell r="AE51">
            <v>191.43130216967708</v>
          </cell>
        </row>
        <row r="52">
          <cell r="G52" t="str">
            <v>RegionHigh End-RetailStock 2016</v>
          </cell>
          <cell r="H52" t="str">
            <v>Com</v>
          </cell>
          <cell r="I52" t="str">
            <v>High End-Retail</v>
          </cell>
          <cell r="J52" t="str">
            <v>Stock 2016</v>
          </cell>
          <cell r="K52" t="str">
            <v>Millions SqFt</v>
          </cell>
          <cell r="L52">
            <v>97.115689913224898</v>
          </cell>
          <cell r="M52">
            <v>96.668957739624062</v>
          </cell>
          <cell r="N52">
            <v>96.224280534021787</v>
          </cell>
          <cell r="O52">
            <v>95.781648843565293</v>
          </cell>
          <cell r="P52">
            <v>95.34105325888487</v>
          </cell>
          <cell r="Q52">
            <v>94.902484413894001</v>
          </cell>
          <cell r="R52">
            <v>94.465932985590086</v>
          </cell>
          <cell r="S52">
            <v>94.031389693856369</v>
          </cell>
          <cell r="T52">
            <v>93.598845301264618</v>
          </cell>
          <cell r="U52">
            <v>93.168290612878806</v>
          </cell>
          <cell r="V52">
            <v>92.739716476059556</v>
          </cell>
          <cell r="W52">
            <v>92.313113780269674</v>
          </cell>
          <cell r="X52">
            <v>91.888473456880433</v>
          </cell>
          <cell r="Y52">
            <v>91.465786478978771</v>
          </cell>
          <cell r="Z52">
            <v>91.045043861175472</v>
          </cell>
          <cell r="AA52">
            <v>90.626236659414062</v>
          </cell>
          <cell r="AB52">
            <v>90.209355970780734</v>
          </cell>
          <cell r="AC52">
            <v>89.794392933315152</v>
          </cell>
          <cell r="AD52">
            <v>89.381338725821905</v>
          </cell>
          <cell r="AE52">
            <v>88.97018456768312</v>
          </cell>
        </row>
        <row r="53">
          <cell r="G53" t="str">
            <v>RegionAnchor-RetailStock 2016</v>
          </cell>
          <cell r="H53" t="str">
            <v>Com</v>
          </cell>
          <cell r="I53" t="str">
            <v>Anchor-Retail</v>
          </cell>
          <cell r="J53" t="str">
            <v>Stock 2016</v>
          </cell>
          <cell r="K53" t="str">
            <v>Millions SqFt</v>
          </cell>
          <cell r="L53">
            <v>109.47966092768364</v>
          </cell>
          <cell r="M53">
            <v>108.97605448741629</v>
          </cell>
          <cell r="N53">
            <v>108.47476463677417</v>
          </cell>
          <cell r="O53">
            <v>107.975780719445</v>
          </cell>
          <cell r="P53">
            <v>107.47909212813555</v>
          </cell>
          <cell r="Q53">
            <v>106.98468830434612</v>
          </cell>
          <cell r="R53">
            <v>106.49255873814613</v>
          </cell>
          <cell r="S53">
            <v>106.00269296795065</v>
          </cell>
          <cell r="T53">
            <v>105.51508058029808</v>
          </cell>
          <cell r="U53">
            <v>105.0297112096287</v>
          </cell>
          <cell r="V53">
            <v>104.54657453806439</v>
          </cell>
          <cell r="W53">
            <v>104.0656602951893</v>
          </cell>
          <cell r="X53">
            <v>103.58695825783141</v>
          </cell>
          <cell r="Y53">
            <v>103.11045824984539</v>
          </cell>
          <cell r="Z53">
            <v>102.6361501418961</v>
          </cell>
          <cell r="AA53">
            <v>102.16402385124337</v>
          </cell>
          <cell r="AB53">
            <v>101.69406934152764</v>
          </cell>
          <cell r="AC53">
            <v>101.2262766225566</v>
          </cell>
          <cell r="AD53">
            <v>100.76063575009285</v>
          </cell>
          <cell r="AE53">
            <v>100.29713682564241</v>
          </cell>
        </row>
        <row r="54">
          <cell r="G54" t="str">
            <v>RegionK-12Stock 2016</v>
          </cell>
          <cell r="H54" t="str">
            <v>Com</v>
          </cell>
          <cell r="I54" t="str">
            <v>K-12</v>
          </cell>
          <cell r="J54" t="str">
            <v>Stock 2016</v>
          </cell>
          <cell r="K54" t="str">
            <v>Millions SqFt</v>
          </cell>
          <cell r="L54">
            <v>241.11763975818661</v>
          </cell>
          <cell r="M54">
            <v>240.12905743517803</v>
          </cell>
          <cell r="N54">
            <v>239.14452829969383</v>
          </cell>
          <cell r="O54">
            <v>238.16403573366509</v>
          </cell>
          <cell r="P54">
            <v>237.18756318715711</v>
          </cell>
          <cell r="Q54">
            <v>236.21509417808971</v>
          </cell>
          <cell r="R54">
            <v>235.24661229195956</v>
          </cell>
          <cell r="S54">
            <v>234.28210118156252</v>
          </cell>
          <cell r="T54">
            <v>233.32154456671807</v>
          </cell>
          <cell r="U54">
            <v>232.36492623399457</v>
          </cell>
          <cell r="V54">
            <v>231.41223003643518</v>
          </cell>
          <cell r="W54">
            <v>230.46343989328579</v>
          </cell>
          <cell r="X54">
            <v>229.51853978972335</v>
          </cell>
          <cell r="Y54">
            <v>228.57751377658545</v>
          </cell>
          <cell r="Z54">
            <v>227.64034597010144</v>
          </cell>
          <cell r="AA54">
            <v>226.70702055162403</v>
          </cell>
          <cell r="AB54">
            <v>225.77752176736234</v>
          </cell>
          <cell r="AC54">
            <v>224.85183392811618</v>
          </cell>
          <cell r="AD54">
            <v>223.92994140901092</v>
          </cell>
          <cell r="AE54">
            <v>223.01182864923393</v>
          </cell>
        </row>
        <row r="55">
          <cell r="G55" t="str">
            <v>RegionUniversityStock 2016</v>
          </cell>
          <cell r="H55" t="str">
            <v>Com</v>
          </cell>
          <cell r="I55" t="str">
            <v>University</v>
          </cell>
          <cell r="J55" t="str">
            <v>Stock 2016</v>
          </cell>
          <cell r="K55" t="str">
            <v>Millions SqFt</v>
          </cell>
          <cell r="L55">
            <v>122.15340627232256</v>
          </cell>
          <cell r="M55">
            <v>121.65257730660603</v>
          </cell>
          <cell r="N55">
            <v>121.15380173964894</v>
          </cell>
          <cell r="O55">
            <v>120.65707115251638</v>
          </cell>
          <cell r="P55">
            <v>120.16237716079107</v>
          </cell>
          <cell r="Q55">
            <v>119.66971141443182</v>
          </cell>
          <cell r="R55">
            <v>119.17906559763266</v>
          </cell>
          <cell r="S55">
            <v>118.69043142868237</v>
          </cell>
          <cell r="T55">
            <v>118.20380065982476</v>
          </cell>
          <cell r="U55">
            <v>117.71916507711948</v>
          </cell>
          <cell r="V55">
            <v>117.23651650030328</v>
          </cell>
          <cell r="W55">
            <v>116.75584678265207</v>
          </cell>
          <cell r="X55">
            <v>116.27714781084319</v>
          </cell>
          <cell r="Y55">
            <v>115.80041150481873</v>
          </cell>
          <cell r="Z55">
            <v>115.32562981764897</v>
          </cell>
          <cell r="AA55">
            <v>114.8527947353966</v>
          </cell>
          <cell r="AB55">
            <v>114.38189827698147</v>
          </cell>
          <cell r="AC55">
            <v>113.91293249404585</v>
          </cell>
          <cell r="AD55">
            <v>113.44588947082025</v>
          </cell>
          <cell r="AE55">
            <v>112.98076132398991</v>
          </cell>
        </row>
        <row r="56">
          <cell r="G56" t="str">
            <v>RegionWarehouseStock 2016</v>
          </cell>
          <cell r="H56" t="str">
            <v>Com</v>
          </cell>
          <cell r="I56" t="str">
            <v>Warehouse</v>
          </cell>
          <cell r="J56" t="str">
            <v>Stock 2016</v>
          </cell>
          <cell r="K56" t="str">
            <v>Millions SqFt</v>
          </cell>
          <cell r="L56">
            <v>448.69829599576161</v>
          </cell>
          <cell r="M56">
            <v>447.03811230057732</v>
          </cell>
          <cell r="N56">
            <v>445.3840712850652</v>
          </cell>
          <cell r="O56">
            <v>443.73615022131042</v>
          </cell>
          <cell r="P56">
            <v>442.09432646549152</v>
          </cell>
          <cell r="Q56">
            <v>440.45857745756916</v>
          </cell>
          <cell r="R56">
            <v>438.82888072097626</v>
          </cell>
          <cell r="S56">
            <v>437.2052138623086</v>
          </cell>
          <cell r="T56">
            <v>435.58755457101802</v>
          </cell>
          <cell r="U56">
            <v>433.97588061910528</v>
          </cell>
          <cell r="V56">
            <v>432.37016986081449</v>
          </cell>
          <cell r="W56">
            <v>430.77040023232951</v>
          </cell>
          <cell r="X56">
            <v>429.17654975146979</v>
          </cell>
          <cell r="Y56">
            <v>427.58859651738936</v>
          </cell>
          <cell r="Z56">
            <v>426.00651871027503</v>
          </cell>
          <cell r="AA56">
            <v>424.43029459104702</v>
          </cell>
          <cell r="AB56">
            <v>422.85990250106011</v>
          </cell>
          <cell r="AC56">
            <v>421.2953208618062</v>
          </cell>
          <cell r="AD56">
            <v>419.73652817461749</v>
          </cell>
          <cell r="AE56">
            <v>418.18350302037135</v>
          </cell>
        </row>
        <row r="57">
          <cell r="G57" t="str">
            <v>RegionSupermarketStock 2016</v>
          </cell>
          <cell r="H57" t="str">
            <v>Com</v>
          </cell>
          <cell r="I57" t="str">
            <v>Supermarket</v>
          </cell>
          <cell r="J57" t="str">
            <v>Stock 2016</v>
          </cell>
          <cell r="K57" t="str">
            <v>Millions SqFt</v>
          </cell>
          <cell r="L57">
            <v>53.720939527021244</v>
          </cell>
          <cell r="M57">
            <v>53.237451071278059</v>
          </cell>
          <cell r="N57">
            <v>52.758314011636557</v>
          </cell>
          <cell r="O57">
            <v>52.283489185531828</v>
          </cell>
          <cell r="P57">
            <v>51.812937782862043</v>
          </cell>
          <cell r="Q57">
            <v>51.346621342816277</v>
          </cell>
          <cell r="R57">
            <v>50.884501750730934</v>
          </cell>
          <cell r="S57">
            <v>50.426541234974358</v>
          </cell>
          <cell r="T57">
            <v>49.97270236385959</v>
          </cell>
          <cell r="U57">
            <v>49.522948042584851</v>
          </cell>
          <cell r="V57">
            <v>49.077241510201581</v>
          </cell>
          <cell r="W57">
            <v>48.635546336609778</v>
          </cell>
          <cell r="X57">
            <v>48.197826419580288</v>
          </cell>
          <cell r="Y57">
            <v>47.76404598180406</v>
          </cell>
          <cell r="Z57">
            <v>47.33416956796782</v>
          </cell>
          <cell r="AA57">
            <v>46.908162041856116</v>
          </cell>
          <cell r="AB57">
            <v>46.485988583479411</v>
          </cell>
          <cell r="AC57">
            <v>46.067614686228097</v>
          </cell>
          <cell r="AD57">
            <v>45.653006154052044</v>
          </cell>
          <cell r="AE57">
            <v>45.242129098665572</v>
          </cell>
        </row>
        <row r="58">
          <cell r="G58" t="str">
            <v>RegionMiniMartStock 2016</v>
          </cell>
          <cell r="H58" t="str">
            <v>Com</v>
          </cell>
          <cell r="I58" t="str">
            <v>MiniMart</v>
          </cell>
          <cell r="J58" t="str">
            <v>Stock 2016</v>
          </cell>
          <cell r="K58" t="str">
            <v>Millions SqFt</v>
          </cell>
          <cell r="L58">
            <v>22.491017060912501</v>
          </cell>
          <cell r="M58">
            <v>22.384859460384995</v>
          </cell>
          <cell r="N58">
            <v>22.279202923731983</v>
          </cell>
          <cell r="O58">
            <v>22.174045085931969</v>
          </cell>
          <cell r="P58">
            <v>22.069383593126368</v>
          </cell>
          <cell r="Q58">
            <v>21.965216102566814</v>
          </cell>
          <cell r="R58">
            <v>21.8615402825627</v>
          </cell>
          <cell r="S58">
            <v>21.758353812429004</v>
          </cell>
          <cell r="T58">
            <v>21.655654382434342</v>
          </cell>
          <cell r="U58">
            <v>21.553439693749251</v>
          </cell>
          <cell r="V58">
            <v>21.451707458394754</v>
          </cell>
          <cell r="W58">
            <v>21.350455399191134</v>
          </cell>
          <cell r="X58">
            <v>21.249681249706953</v>
          </cell>
          <cell r="Y58">
            <v>21.149382754208336</v>
          </cell>
          <cell r="Z58">
            <v>21.049557667608472</v>
          </cell>
          <cell r="AA58">
            <v>20.950203755417366</v>
          </cell>
          <cell r="AB58">
            <v>20.851318793691796</v>
          </cell>
          <cell r="AC58">
            <v>20.75290056898557</v>
          </cell>
          <cell r="AD58">
            <v>20.654946878299963</v>
          </cell>
          <cell r="AE58">
            <v>20.557455529034385</v>
          </cell>
        </row>
        <row r="59">
          <cell r="G59" t="str">
            <v>RegionRestaurantStock 2016</v>
          </cell>
          <cell r="H59" t="str">
            <v>Com</v>
          </cell>
          <cell r="I59" t="str">
            <v>Restaurant</v>
          </cell>
          <cell r="J59" t="str">
            <v>Stock 2016</v>
          </cell>
          <cell r="K59" t="str">
            <v>Millions SqFt</v>
          </cell>
          <cell r="L59">
            <v>51.550857208753726</v>
          </cell>
          <cell r="M59">
            <v>51.307537162728408</v>
          </cell>
          <cell r="N59">
            <v>51.065365587320336</v>
          </cell>
          <cell r="O59">
            <v>50.824337061748189</v>
          </cell>
          <cell r="P59">
            <v>50.584446190816735</v>
          </cell>
          <cell r="Q59">
            <v>50.345687604796083</v>
          </cell>
          <cell r="R59">
            <v>50.108055959301453</v>
          </cell>
          <cell r="S59">
            <v>49.871545935173543</v>
          </cell>
          <cell r="T59">
            <v>49.636152238359529</v>
          </cell>
          <cell r="U59">
            <v>49.40186959979448</v>
          </cell>
          <cell r="V59">
            <v>49.168692775283453</v>
          </cell>
          <cell r="W59">
            <v>48.936616545384119</v>
          </cell>
          <cell r="X59">
            <v>48.705635715289908</v>
          </cell>
          <cell r="Y59">
            <v>48.475745114713739</v>
          </cell>
          <cell r="Z59">
            <v>48.246939597772297</v>
          </cell>
          <cell r="AA59">
            <v>48.019214042870807</v>
          </cell>
          <cell r="AB59">
            <v>47.792563352588466</v>
          </cell>
          <cell r="AC59">
            <v>47.56698245356425</v>
          </cell>
          <cell r="AD59">
            <v>47.342466296383435</v>
          </cell>
          <cell r="AE59">
            <v>47.119009855464505</v>
          </cell>
        </row>
        <row r="60">
          <cell r="G60" t="str">
            <v>RegionLodgingStock 2016</v>
          </cell>
          <cell r="H60" t="str">
            <v>Com</v>
          </cell>
          <cell r="I60" t="str">
            <v>Lodging</v>
          </cell>
          <cell r="J60" t="str">
            <v>Stock 2016</v>
          </cell>
          <cell r="K60" t="str">
            <v>Millions SqFt</v>
          </cell>
          <cell r="L60">
            <v>170.15189589049527</v>
          </cell>
          <cell r="M60">
            <v>169.74353134035809</v>
          </cell>
          <cell r="N60">
            <v>169.33614686514122</v>
          </cell>
          <cell r="O60">
            <v>168.92974011266489</v>
          </cell>
          <cell r="P60">
            <v>168.52430873639449</v>
          </cell>
          <cell r="Q60">
            <v>168.11985039542716</v>
          </cell>
          <cell r="R60">
            <v>167.71636275447813</v>
          </cell>
          <cell r="S60">
            <v>167.31384348386743</v>
          </cell>
          <cell r="T60">
            <v>166.91229025950614</v>
          </cell>
          <cell r="U60">
            <v>166.51170076288332</v>
          </cell>
          <cell r="V60">
            <v>166.11207268105238</v>
          </cell>
          <cell r="W60">
            <v>165.7134037066179</v>
          </cell>
          <cell r="X60">
            <v>165.31569153772202</v>
          </cell>
          <cell r="Y60">
            <v>164.91893387803151</v>
          </cell>
          <cell r="Z60">
            <v>164.52312843672422</v>
          </cell>
          <cell r="AA60">
            <v>164.12827292847609</v>
          </cell>
          <cell r="AB60">
            <v>163.73436507344778</v>
          </cell>
          <cell r="AC60">
            <v>163.3414025972715</v>
          </cell>
          <cell r="AD60">
            <v>162.94938323103807</v>
          </cell>
          <cell r="AE60">
            <v>162.55830471128357</v>
          </cell>
        </row>
        <row r="61">
          <cell r="G61" t="str">
            <v>RegionHospitalStock 2016</v>
          </cell>
          <cell r="H61" t="str">
            <v>Com</v>
          </cell>
          <cell r="I61" t="str">
            <v>Hospital</v>
          </cell>
          <cell r="J61" t="str">
            <v>Stock 2016</v>
          </cell>
          <cell r="K61" t="str">
            <v>Millions SqFt</v>
          </cell>
          <cell r="L61">
            <v>105.02947953487826</v>
          </cell>
          <cell r="M61">
            <v>104.80891762785501</v>
          </cell>
          <cell r="N61">
            <v>104.58881890083651</v>
          </cell>
          <cell r="O61">
            <v>104.36918238114475</v>
          </cell>
          <cell r="P61">
            <v>104.15000709814436</v>
          </cell>
          <cell r="Q61">
            <v>103.93129208323826</v>
          </cell>
          <cell r="R61">
            <v>103.71303636986346</v>
          </cell>
          <cell r="S61">
            <v>103.49523899348674</v>
          </cell>
          <cell r="T61">
            <v>103.27789899160042</v>
          </cell>
          <cell r="U61">
            <v>103.06101540371807</v>
          </cell>
          <cell r="V61">
            <v>102.84458727137024</v>
          </cell>
          <cell r="W61">
            <v>102.62861363810038</v>
          </cell>
          <cell r="X61">
            <v>102.41309354946036</v>
          </cell>
          <cell r="Y61">
            <v>102.19802605300649</v>
          </cell>
          <cell r="Z61">
            <v>101.98341019829519</v>
          </cell>
          <cell r="AA61">
            <v>101.76924503687877</v>
          </cell>
          <cell r="AB61">
            <v>101.55552962230132</v>
          </cell>
          <cell r="AC61">
            <v>101.3422630100945</v>
          </cell>
          <cell r="AD61">
            <v>101.1294442577733</v>
          </cell>
          <cell r="AE61">
            <v>100.91707242483197</v>
          </cell>
        </row>
        <row r="62">
          <cell r="G62" t="str">
            <v>RegionOtherHealthStock 2016</v>
          </cell>
          <cell r="H62" t="str">
            <v>Com</v>
          </cell>
          <cell r="I62" t="str">
            <v>OtherHealth</v>
          </cell>
          <cell r="J62" t="str">
            <v>Stock 2016</v>
          </cell>
          <cell r="K62" t="str">
            <v>Millions SqFt</v>
          </cell>
          <cell r="L62">
            <v>128.74820917277606</v>
          </cell>
          <cell r="M62">
            <v>128.43921347076139</v>
          </cell>
          <cell r="N62">
            <v>128.1309593584316</v>
          </cell>
          <cell r="O62">
            <v>127.82344505597135</v>
          </cell>
          <cell r="P62">
            <v>127.51666878783702</v>
          </cell>
          <cell r="Q62">
            <v>127.21062878274621</v>
          </cell>
          <cell r="R62">
            <v>126.90532327366765</v>
          </cell>
          <cell r="S62">
            <v>126.60075049781085</v>
          </cell>
          <cell r="T62">
            <v>126.29690869661611</v>
          </cell>
          <cell r="U62">
            <v>125.99379611574425</v>
          </cell>
          <cell r="V62">
            <v>125.69141100506647</v>
          </cell>
          <cell r="W62">
            <v>125.3897516186543</v>
          </cell>
          <cell r="X62">
            <v>125.08881621476955</v>
          </cell>
          <cell r="Y62">
            <v>124.78860305585408</v>
          </cell>
          <cell r="Z62">
            <v>124.48911040852005</v>
          </cell>
          <cell r="AA62">
            <v>124.1903365435396</v>
          </cell>
          <cell r="AB62">
            <v>123.8922797358351</v>
          </cell>
          <cell r="AC62">
            <v>123.59493826446912</v>
          </cell>
          <cell r="AD62">
            <v>123.29831041263438</v>
          </cell>
          <cell r="AE62">
            <v>123.00239446764408</v>
          </cell>
        </row>
        <row r="63">
          <cell r="G63" t="str">
            <v>RegionAssemblyStock 2016</v>
          </cell>
          <cell r="H63" t="str">
            <v>Com</v>
          </cell>
          <cell r="I63" t="str">
            <v>Assembly</v>
          </cell>
          <cell r="J63" t="str">
            <v>Stock 2016</v>
          </cell>
          <cell r="K63" t="str">
            <v>Millions SqFt</v>
          </cell>
          <cell r="L63">
            <v>375.90224900649127</v>
          </cell>
          <cell r="M63">
            <v>374.21570091594884</v>
          </cell>
          <cell r="N63">
            <v>372.53671980450594</v>
          </cell>
          <cell r="O63">
            <v>370.86527172164978</v>
          </cell>
          <cell r="P63">
            <v>369.20132286919198</v>
          </cell>
          <cell r="Q63">
            <v>367.54483960058553</v>
          </cell>
          <cell r="R63">
            <v>365.89578842024423</v>
          </cell>
          <cell r="S63">
            <v>364.25413598286536</v>
          </cell>
          <cell r="T63">
            <v>362.6198490927556</v>
          </cell>
          <cell r="U63">
            <v>360.99289470315949</v>
          </cell>
          <cell r="V63">
            <v>359.37323991559134</v>
          </cell>
          <cell r="W63">
            <v>357.76085197917007</v>
          </cell>
          <cell r="X63">
            <v>356.15569828995689</v>
          </cell>
          <cell r="Y63">
            <v>354.55774639029596</v>
          </cell>
          <cell r="Z63">
            <v>352.96696396815821</v>
          </cell>
          <cell r="AA63">
            <v>351.38331885648773</v>
          </cell>
          <cell r="AB63">
            <v>349.80677903255156</v>
          </cell>
          <cell r="AC63">
            <v>348.23731261729228</v>
          </cell>
          <cell r="AD63">
            <v>346.67488787468267</v>
          </cell>
          <cell r="AE63">
            <v>345.11947321108494</v>
          </cell>
        </row>
        <row r="64">
          <cell r="G64" t="str">
            <v>RegionOtherStock 2016</v>
          </cell>
          <cell r="H64" t="str">
            <v>Com</v>
          </cell>
          <cell r="I64" t="str">
            <v>Other</v>
          </cell>
          <cell r="J64" t="str">
            <v>Stock 2016</v>
          </cell>
          <cell r="K64" t="str">
            <v>Millions SqFt</v>
          </cell>
          <cell r="L64">
            <v>342.64988330108076</v>
          </cell>
          <cell r="M64">
            <v>339.56603435137106</v>
          </cell>
          <cell r="N64">
            <v>336.50994004220871</v>
          </cell>
          <cell r="O64">
            <v>333.48135058182885</v>
          </cell>
          <cell r="P64">
            <v>330.48001842659238</v>
          </cell>
          <cell r="Q64">
            <v>327.50569826075304</v>
          </cell>
          <cell r="R64">
            <v>324.55814697640625</v>
          </cell>
          <cell r="S64">
            <v>321.63712365361863</v>
          </cell>
          <cell r="T64">
            <v>318.7423895407361</v>
          </cell>
          <cell r="U64">
            <v>315.87370803486942</v>
          </cell>
          <cell r="V64">
            <v>313.03084466255564</v>
          </cell>
          <cell r="W64">
            <v>310.21356706059254</v>
          </cell>
          <cell r="X64">
            <v>307.42164495704725</v>
          </cell>
          <cell r="Y64">
            <v>304.65485015243382</v>
          </cell>
          <cell r="Z64">
            <v>301.9129565010619</v>
          </cell>
          <cell r="AA64">
            <v>299.19573989255235</v>
          </cell>
          <cell r="AB64">
            <v>296.50297823351934</v>
          </cell>
          <cell r="AC64">
            <v>293.83445142941764</v>
          </cell>
          <cell r="AD64">
            <v>291.18994136655289</v>
          </cell>
          <cell r="AE64">
            <v>288.5692318942539</v>
          </cell>
        </row>
      </sheetData>
      <sheetData sheetId="2">
        <row r="3">
          <cell r="H3">
            <v>100</v>
          </cell>
        </row>
        <row r="4">
          <cell r="H4">
            <v>100</v>
          </cell>
        </row>
      </sheetData>
      <sheetData sheetId="3">
        <row r="24">
          <cell r="G24">
            <v>19224</v>
          </cell>
          <cell r="H24">
            <v>20881</v>
          </cell>
          <cell r="I24">
            <v>22030</v>
          </cell>
          <cell r="J24">
            <v>26693</v>
          </cell>
          <cell r="K24">
            <v>29534</v>
          </cell>
          <cell r="L24">
            <v>25256</v>
          </cell>
          <cell r="M24">
            <v>32825</v>
          </cell>
          <cell r="N24">
            <v>33591</v>
          </cell>
          <cell r="O24">
            <v>34363</v>
          </cell>
          <cell r="P24">
            <v>28330</v>
          </cell>
          <cell r="Q24">
            <v>28658</v>
          </cell>
          <cell r="R24">
            <v>28846</v>
          </cell>
          <cell r="S24">
            <v>29714</v>
          </cell>
          <cell r="T24">
            <v>28101</v>
          </cell>
          <cell r="U24">
            <v>25350</v>
          </cell>
          <cell r="V24">
            <v>26054</v>
          </cell>
          <cell r="W24">
            <v>30098</v>
          </cell>
          <cell r="X24">
            <v>34243</v>
          </cell>
          <cell r="Y24">
            <v>36326</v>
          </cell>
          <cell r="Z24">
            <v>40247</v>
          </cell>
          <cell r="AA24">
            <v>36985</v>
          </cell>
          <cell r="AB24">
            <v>30373</v>
          </cell>
          <cell r="AC24">
            <v>18826</v>
          </cell>
          <cell r="AD24">
            <v>13391</v>
          </cell>
          <cell r="AE24">
            <v>14886</v>
          </cell>
        </row>
        <row r="25">
          <cell r="G25">
            <v>14869.183557824352</v>
          </cell>
          <cell r="H25">
            <v>15220.21190520253</v>
          </cell>
          <cell r="I25">
            <v>18940.327900324999</v>
          </cell>
          <cell r="J25">
            <v>18837.087988326672</v>
          </cell>
          <cell r="K25">
            <v>17883.866659845167</v>
          </cell>
          <cell r="L25">
            <v>8123.2235993523336</v>
          </cell>
          <cell r="M25">
            <v>7903.1488702815295</v>
          </cell>
          <cell r="N25">
            <v>7592.1801314599406</v>
          </cell>
          <cell r="O25">
            <v>9401.6361134168346</v>
          </cell>
          <cell r="P25">
            <v>9701.2779324751245</v>
          </cell>
          <cell r="Q25">
            <v>11104.526723200062</v>
          </cell>
          <cell r="R25">
            <v>10897.632074550364</v>
          </cell>
          <cell r="S25">
            <v>12645.60766842474</v>
          </cell>
          <cell r="T25">
            <v>11965.262831791384</v>
          </cell>
          <cell r="U25">
            <v>10483.919915783859</v>
          </cell>
          <cell r="V25">
            <v>9971.9026959155963</v>
          </cell>
          <cell r="W25">
            <v>7253.9578552287549</v>
          </cell>
          <cell r="X25">
            <v>7119.6062546632547</v>
          </cell>
          <cell r="Y25">
            <v>7985.0504417912043</v>
          </cell>
          <cell r="Z25">
            <v>8677.2745487052198</v>
          </cell>
          <cell r="AA25">
            <v>9569.5883473366248</v>
          </cell>
          <cell r="AB25">
            <v>10771.842399662728</v>
          </cell>
          <cell r="AC25">
            <v>8763.9200796845034</v>
          </cell>
          <cell r="AD25">
            <v>2981.3702838569475</v>
          </cell>
          <cell r="AE25">
            <v>3522.5521445353306</v>
          </cell>
        </row>
        <row r="26">
          <cell r="G26">
            <v>968.81644217564758</v>
          </cell>
          <cell r="H26">
            <v>1167.7880947974693</v>
          </cell>
          <cell r="I26">
            <v>1180.6720996750003</v>
          </cell>
          <cell r="J26">
            <v>1129.91201167333</v>
          </cell>
          <cell r="K26">
            <v>657.13334015483224</v>
          </cell>
          <cell r="L26">
            <v>654.77640064766615</v>
          </cell>
          <cell r="M26">
            <v>652.8511297184707</v>
          </cell>
          <cell r="N26">
            <v>756.81986854005959</v>
          </cell>
          <cell r="O26">
            <v>787.36388658316514</v>
          </cell>
          <cell r="P26">
            <v>872.72206752487591</v>
          </cell>
          <cell r="Q26">
            <v>879.4732767999385</v>
          </cell>
          <cell r="R26">
            <v>984.36792544963578</v>
          </cell>
          <cell r="S26">
            <v>957.39233157526019</v>
          </cell>
          <cell r="T26">
            <v>887.73716820861637</v>
          </cell>
          <cell r="U26">
            <v>863.08008421613988</v>
          </cell>
          <cell r="V26">
            <v>722.09730408440362</v>
          </cell>
          <cell r="W26">
            <v>726.04214477124526</v>
          </cell>
          <cell r="X26">
            <v>786.3937453367455</v>
          </cell>
          <cell r="Y26">
            <v>838.94955820879602</v>
          </cell>
          <cell r="Z26">
            <v>904.72545129478021</v>
          </cell>
          <cell r="AA26">
            <v>978.41165266337521</v>
          </cell>
          <cell r="AB26">
            <v>852.15760033727156</v>
          </cell>
          <cell r="AC26">
            <v>520.07992031549577</v>
          </cell>
          <cell r="AD26">
            <v>564.62971614305252</v>
          </cell>
          <cell r="AE26">
            <v>705.44785546466926</v>
          </cell>
        </row>
        <row r="27">
          <cell r="G27">
            <v>4550</v>
          </cell>
          <cell r="H27">
            <v>3873</v>
          </cell>
          <cell r="I27">
            <v>4184</v>
          </cell>
          <cell r="J27">
            <v>4397</v>
          </cell>
          <cell r="K27">
            <v>5645</v>
          </cell>
          <cell r="L27">
            <v>5353</v>
          </cell>
          <cell r="M27">
            <v>5964</v>
          </cell>
          <cell r="N27">
            <v>6849</v>
          </cell>
          <cell r="O27">
            <v>7332</v>
          </cell>
          <cell r="P27">
            <v>7252</v>
          </cell>
          <cell r="Q27">
            <v>6257</v>
          </cell>
          <cell r="R27">
            <v>6419</v>
          </cell>
          <cell r="S27">
            <v>6874</v>
          </cell>
          <cell r="T27">
            <v>5339</v>
          </cell>
          <cell r="U27">
            <v>3853</v>
          </cell>
          <cell r="V27">
            <v>2971</v>
          </cell>
          <cell r="W27">
            <v>2933</v>
          </cell>
          <cell r="X27">
            <v>2868</v>
          </cell>
          <cell r="Y27">
            <v>2705</v>
          </cell>
          <cell r="Z27">
            <v>2723</v>
          </cell>
          <cell r="AA27">
            <v>2653</v>
          </cell>
          <cell r="AB27">
            <v>2063</v>
          </cell>
          <cell r="AC27">
            <v>1621</v>
          </cell>
          <cell r="AD27">
            <v>859</v>
          </cell>
          <cell r="AE27">
            <v>681</v>
          </cell>
        </row>
        <row r="34">
          <cell r="G34">
            <v>2868</v>
          </cell>
          <cell r="H34">
            <v>2692</v>
          </cell>
          <cell r="I34">
            <v>2813</v>
          </cell>
          <cell r="J34">
            <v>3536</v>
          </cell>
          <cell r="K34">
            <v>4754</v>
          </cell>
          <cell r="L34">
            <v>5803</v>
          </cell>
          <cell r="M34">
            <v>8453</v>
          </cell>
          <cell r="N34">
            <v>9522</v>
          </cell>
          <cell r="O34">
            <v>10120</v>
          </cell>
          <cell r="P34">
            <v>8784</v>
          </cell>
          <cell r="Q34">
            <v>9538</v>
          </cell>
          <cell r="R34">
            <v>9107</v>
          </cell>
          <cell r="S34">
            <v>10575</v>
          </cell>
          <cell r="T34">
            <v>10544</v>
          </cell>
          <cell r="U34">
            <v>9631</v>
          </cell>
          <cell r="V34">
            <v>9441</v>
          </cell>
          <cell r="W34">
            <v>10730</v>
          </cell>
          <cell r="X34">
            <v>12976</v>
          </cell>
          <cell r="Y34">
            <v>15094</v>
          </cell>
          <cell r="Z34">
            <v>18771</v>
          </cell>
          <cell r="AA34">
            <v>15444</v>
          </cell>
          <cell r="AB34">
            <v>9693</v>
          </cell>
          <cell r="AC34">
            <v>6027</v>
          </cell>
          <cell r="AD34">
            <v>4336</v>
          </cell>
          <cell r="AE34">
            <v>3706</v>
          </cell>
        </row>
        <row r="35">
          <cell r="G35">
            <v>848.82991832591654</v>
          </cell>
          <cell r="H35">
            <v>518.17882714524762</v>
          </cell>
          <cell r="I35">
            <v>288.37484437276629</v>
          </cell>
          <cell r="J35">
            <v>818.68632809921849</v>
          </cell>
          <cell r="K35">
            <v>922.54881309467987</v>
          </cell>
          <cell r="L35">
            <v>713.12107820425172</v>
          </cell>
          <cell r="M35">
            <v>1322.6430437243826</v>
          </cell>
          <cell r="N35">
            <v>1874.8440142054371</v>
          </cell>
          <cell r="O35">
            <v>2484.0690897878753</v>
          </cell>
          <cell r="P35">
            <v>1754.5624245646084</v>
          </cell>
          <cell r="Q35">
            <v>1502.6818009503679</v>
          </cell>
          <cell r="R35">
            <v>1099.0598706051132</v>
          </cell>
          <cell r="S35">
            <v>998.51700550573537</v>
          </cell>
          <cell r="T35">
            <v>1279.6542411025091</v>
          </cell>
          <cell r="U35">
            <v>931.97705912690287</v>
          </cell>
          <cell r="V35">
            <v>1416.4873706075907</v>
          </cell>
          <cell r="W35">
            <v>1622.1096316302473</v>
          </cell>
          <cell r="X35">
            <v>1725.2037386728252</v>
          </cell>
          <cell r="Y35">
            <v>1627.7922787378966</v>
          </cell>
          <cell r="Z35">
            <v>1461.0310065714518</v>
          </cell>
          <cell r="AA35">
            <v>1503.1641209172849</v>
          </cell>
          <cell r="AB35">
            <v>1434.6085653222435</v>
          </cell>
          <cell r="AC35">
            <v>616.53672479350837</v>
          </cell>
          <cell r="AD35">
            <v>410.6655928821981</v>
          </cell>
          <cell r="AE35">
            <v>283.5340494616637</v>
          </cell>
        </row>
        <row r="36">
          <cell r="G36">
            <v>45.170081674083427</v>
          </cell>
          <cell r="H36">
            <v>35.82117285475239</v>
          </cell>
          <cell r="I36">
            <v>62.625155627233696</v>
          </cell>
          <cell r="J36">
            <v>68.313671900781529</v>
          </cell>
          <cell r="K36">
            <v>60.451186905320142</v>
          </cell>
          <cell r="L36">
            <v>93.878921795748312</v>
          </cell>
          <cell r="M36">
            <v>125.35695627561738</v>
          </cell>
          <cell r="N36">
            <v>157.15598579456281</v>
          </cell>
          <cell r="O36">
            <v>120.93091021212476</v>
          </cell>
          <cell r="P36">
            <v>108.43757543539168</v>
          </cell>
          <cell r="Q36">
            <v>88.318199049632</v>
          </cell>
          <cell r="R36">
            <v>84.940129394886824</v>
          </cell>
          <cell r="S36">
            <v>100.48299449426467</v>
          </cell>
          <cell r="T36">
            <v>84.345758897490967</v>
          </cell>
          <cell r="U36">
            <v>113.02294087309717</v>
          </cell>
          <cell r="V36">
            <v>126.51262939240925</v>
          </cell>
          <cell r="W36">
            <v>133.89036836975254</v>
          </cell>
          <cell r="X36">
            <v>129.79626132717482</v>
          </cell>
          <cell r="Y36">
            <v>122.20772126210333</v>
          </cell>
          <cell r="Z36">
            <v>125.96899342854817</v>
          </cell>
          <cell r="AA36">
            <v>120.8358790827151</v>
          </cell>
          <cell r="AB36">
            <v>73.391434677756436</v>
          </cell>
          <cell r="AC36">
            <v>61.463275206491645</v>
          </cell>
          <cell r="AD36">
            <v>55.334407117801909</v>
          </cell>
          <cell r="AE36">
            <v>72.465950538336273</v>
          </cell>
        </row>
        <row r="37">
          <cell r="G37">
            <v>838</v>
          </cell>
          <cell r="H37">
            <v>605</v>
          </cell>
          <cell r="I37">
            <v>572</v>
          </cell>
          <cell r="J37">
            <v>703</v>
          </cell>
          <cell r="K37">
            <v>820</v>
          </cell>
          <cell r="L37">
            <v>1089</v>
          </cell>
          <cell r="M37">
            <v>1696</v>
          </cell>
          <cell r="N37">
            <v>2779</v>
          </cell>
          <cell r="O37">
            <v>3712</v>
          </cell>
          <cell r="P37">
            <v>3167</v>
          </cell>
          <cell r="Q37">
            <v>2635</v>
          </cell>
          <cell r="R37">
            <v>2634</v>
          </cell>
          <cell r="S37">
            <v>2980</v>
          </cell>
          <cell r="T37">
            <v>2343</v>
          </cell>
          <cell r="U37">
            <v>1317</v>
          </cell>
          <cell r="V37">
            <v>998</v>
          </cell>
          <cell r="W37">
            <v>1042</v>
          </cell>
          <cell r="X37">
            <v>785</v>
          </cell>
          <cell r="Y37">
            <v>765</v>
          </cell>
          <cell r="Z37">
            <v>798</v>
          </cell>
          <cell r="AA37">
            <v>849</v>
          </cell>
          <cell r="AB37">
            <v>721</v>
          </cell>
          <cell r="AC37">
            <v>526</v>
          </cell>
          <cell r="AD37">
            <v>273</v>
          </cell>
          <cell r="AE37">
            <v>283</v>
          </cell>
        </row>
        <row r="44">
          <cell r="G44">
            <v>972.4</v>
          </cell>
          <cell r="H44">
            <v>825.5</v>
          </cell>
          <cell r="I44">
            <v>730.6</v>
          </cell>
          <cell r="J44">
            <v>696.80000000000007</v>
          </cell>
          <cell r="K44">
            <v>925.6</v>
          </cell>
          <cell r="L44">
            <v>1349.4</v>
          </cell>
          <cell r="M44">
            <v>2454.4</v>
          </cell>
          <cell r="N44">
            <v>2601.3000000000002</v>
          </cell>
          <cell r="O44">
            <v>2906.8</v>
          </cell>
          <cell r="P44">
            <v>2382.9</v>
          </cell>
          <cell r="Q44">
            <v>2070.9</v>
          </cell>
          <cell r="R44">
            <v>1963</v>
          </cell>
          <cell r="S44">
            <v>1986.4</v>
          </cell>
          <cell r="T44">
            <v>2096.9</v>
          </cell>
          <cell r="U44">
            <v>2020.2</v>
          </cell>
          <cell r="V44">
            <v>2246.4</v>
          </cell>
          <cell r="W44">
            <v>2694.9</v>
          </cell>
          <cell r="X44">
            <v>3138.2000000000003</v>
          </cell>
          <cell r="Y44">
            <v>4468.1000000000004</v>
          </cell>
          <cell r="Z44">
            <v>4390.1000000000004</v>
          </cell>
          <cell r="AA44">
            <v>4347.2</v>
          </cell>
          <cell r="AB44">
            <v>3862.3</v>
          </cell>
          <cell r="AC44">
            <v>2616.9</v>
          </cell>
          <cell r="AD44">
            <v>1831.7</v>
          </cell>
          <cell r="AE44">
            <v>1666.6000000000001</v>
          </cell>
        </row>
        <row r="45">
          <cell r="G45">
            <v>474.93825094095956</v>
          </cell>
          <cell r="H45">
            <v>125.55342428746027</v>
          </cell>
          <cell r="I45">
            <v>239.38975865025668</v>
          </cell>
          <cell r="J45">
            <v>86.494038342320181</v>
          </cell>
          <cell r="K45">
            <v>253.07778115310504</v>
          </cell>
          <cell r="L45">
            <v>443.40968982992769</v>
          </cell>
          <cell r="M45">
            <v>238.40668933003624</v>
          </cell>
          <cell r="N45">
            <v>450.83862929341456</v>
          </cell>
          <cell r="O45">
            <v>732.37259269994001</v>
          </cell>
          <cell r="P45">
            <v>865.92745922778568</v>
          </cell>
          <cell r="Q45">
            <v>1098.5131099856153</v>
          </cell>
          <cell r="R45">
            <v>785.96545249482699</v>
          </cell>
          <cell r="S45">
            <v>745.40877474760293</v>
          </cell>
          <cell r="T45">
            <v>685.7461288484983</v>
          </cell>
          <cell r="U45">
            <v>667.72203160881213</v>
          </cell>
          <cell r="V45">
            <v>593.63332238391354</v>
          </cell>
          <cell r="W45">
            <v>1035.9518784735571</v>
          </cell>
          <cell r="X45">
            <v>903.3500469773611</v>
          </cell>
          <cell r="Y45">
            <v>893.8619142539435</v>
          </cell>
          <cell r="Z45">
            <v>928.12087639779793</v>
          </cell>
          <cell r="AA45">
            <v>772.11945727824411</v>
          </cell>
          <cell r="AB45">
            <v>709.88601514140555</v>
          </cell>
          <cell r="AC45">
            <v>356.68663359518177</v>
          </cell>
          <cell r="AD45">
            <v>136.66696241508441</v>
          </cell>
          <cell r="AE45">
            <v>367.84636582419688</v>
          </cell>
        </row>
        <row r="46">
          <cell r="G46">
            <v>26.061749059040462</v>
          </cell>
          <cell r="H46">
            <v>31.446575712539726</v>
          </cell>
          <cell r="I46">
            <v>24.610241349743323</v>
          </cell>
          <cell r="J46">
            <v>33.505961657679826</v>
          </cell>
          <cell r="K46">
            <v>42.922218846894957</v>
          </cell>
          <cell r="L46">
            <v>33.5903101700723</v>
          </cell>
          <cell r="M46">
            <v>45.593310669963749</v>
          </cell>
          <cell r="N46">
            <v>61.161370706585451</v>
          </cell>
          <cell r="O46">
            <v>69.627407300060014</v>
          </cell>
          <cell r="P46">
            <v>82.072540772214268</v>
          </cell>
          <cell r="Q46">
            <v>66.486890014384684</v>
          </cell>
          <cell r="R46">
            <v>65.034547505173009</v>
          </cell>
          <cell r="S46">
            <v>62.591225252397024</v>
          </cell>
          <cell r="T46">
            <v>62.253871151501713</v>
          </cell>
          <cell r="U46">
            <v>60.277968391187819</v>
          </cell>
          <cell r="V46">
            <v>85.366677616086406</v>
          </cell>
          <cell r="W46">
            <v>79.048121526442912</v>
          </cell>
          <cell r="X46">
            <v>79.649953022638883</v>
          </cell>
          <cell r="Y46">
            <v>82.138085746056518</v>
          </cell>
          <cell r="Z46">
            <v>73.879123602202057</v>
          </cell>
          <cell r="AA46">
            <v>69.880542721755916</v>
          </cell>
          <cell r="AB46">
            <v>49.113984858594421</v>
          </cell>
          <cell r="AC46">
            <v>37.313366404818197</v>
          </cell>
          <cell r="AD46">
            <v>52.333037584915587</v>
          </cell>
          <cell r="AE46">
            <v>68.15363417580312</v>
          </cell>
        </row>
        <row r="47">
          <cell r="G47">
            <v>667</v>
          </cell>
          <cell r="H47">
            <v>514</v>
          </cell>
          <cell r="I47">
            <v>441</v>
          </cell>
          <cell r="J47">
            <v>480</v>
          </cell>
          <cell r="K47">
            <v>505</v>
          </cell>
          <cell r="L47">
            <v>653</v>
          </cell>
          <cell r="M47">
            <v>1021</v>
          </cell>
          <cell r="N47">
            <v>1453</v>
          </cell>
          <cell r="O47">
            <v>1871</v>
          </cell>
          <cell r="P47">
            <v>1772</v>
          </cell>
          <cell r="Q47">
            <v>1749</v>
          </cell>
          <cell r="R47">
            <v>1681</v>
          </cell>
          <cell r="S47">
            <v>1919</v>
          </cell>
          <cell r="T47">
            <v>1736</v>
          </cell>
          <cell r="U47">
            <v>1195</v>
          </cell>
          <cell r="V47">
            <v>922</v>
          </cell>
          <cell r="W47">
            <v>972</v>
          </cell>
          <cell r="X47">
            <v>827</v>
          </cell>
          <cell r="Y47">
            <v>697</v>
          </cell>
          <cell r="Z47">
            <v>641</v>
          </cell>
          <cell r="AA47">
            <v>611</v>
          </cell>
          <cell r="AB47">
            <v>593</v>
          </cell>
          <cell r="AC47">
            <v>437</v>
          </cell>
          <cell r="AD47">
            <v>290</v>
          </cell>
          <cell r="AE47">
            <v>325</v>
          </cell>
        </row>
        <row r="54">
          <cell r="G54">
            <v>29614.268</v>
          </cell>
          <cell r="H54">
            <v>32248.535</v>
          </cell>
          <cell r="I54">
            <v>34559.441999999995</v>
          </cell>
          <cell r="J54">
            <v>42040.175999999999</v>
          </cell>
          <cell r="K54">
            <v>48415.591999999997</v>
          </cell>
          <cell r="L54">
            <v>44234.157999999996</v>
          </cell>
          <cell r="M54">
            <v>57584.008000000002</v>
          </cell>
          <cell r="N54">
            <v>61360.741000000002</v>
          </cell>
          <cell r="O54">
            <v>63637.876000000004</v>
          </cell>
          <cell r="P54">
            <v>54867.252999999997</v>
          </cell>
          <cell r="Q54">
            <v>57384.413</v>
          </cell>
          <cell r="R54">
            <v>56006.91</v>
          </cell>
          <cell r="S54">
            <v>58939.248</v>
          </cell>
          <cell r="T54">
            <v>56527.233</v>
          </cell>
          <cell r="U54">
            <v>51608.513999999996</v>
          </cell>
          <cell r="V54">
            <v>52738.448000000004</v>
          </cell>
          <cell r="W54">
            <v>59782.093000000001</v>
          </cell>
          <cell r="X54">
            <v>67688.774000000005</v>
          </cell>
          <cell r="Y54">
            <v>74522.816999999995</v>
          </cell>
          <cell r="Z54">
            <v>84872.357000000004</v>
          </cell>
          <cell r="AA54">
            <v>75289.903999999995</v>
          </cell>
          <cell r="AB54">
            <v>57664.510999999999</v>
          </cell>
          <cell r="AC54">
            <v>34509.633000000002</v>
          </cell>
          <cell r="AD54">
            <v>24099.069</v>
          </cell>
          <cell r="AE54">
            <v>24846.962</v>
          </cell>
        </row>
        <row r="55">
          <cell r="G55">
            <v>18929.763197074921</v>
          </cell>
          <cell r="H55">
            <v>19012.285997102455</v>
          </cell>
          <cell r="I55">
            <v>22080.05399967837</v>
          </cell>
          <cell r="J55">
            <v>28601.778161129085</v>
          </cell>
          <cell r="K55">
            <v>27202.893689869059</v>
          </cell>
          <cell r="L55">
            <v>12390.210937882894</v>
          </cell>
          <cell r="M55">
            <v>12173.152842775997</v>
          </cell>
          <cell r="N55">
            <v>12361.89700061282</v>
          </cell>
          <cell r="O55">
            <v>17122.743158401601</v>
          </cell>
          <cell r="P55">
            <v>18662.733640245107</v>
          </cell>
          <cell r="Q55">
            <v>21954.730458996564</v>
          </cell>
          <cell r="R55">
            <v>20000.57314201623</v>
          </cell>
          <cell r="S55">
            <v>20642.129902132976</v>
          </cell>
          <cell r="T55">
            <v>18328.494801049026</v>
          </cell>
          <cell r="U55">
            <v>14151.270582179823</v>
          </cell>
          <cell r="V55">
            <v>14626.267683576692</v>
          </cell>
          <cell r="W55">
            <v>12028.647109827845</v>
          </cell>
          <cell r="X55">
            <v>13046.576324182057</v>
          </cell>
          <cell r="Y55">
            <v>13957.232094298251</v>
          </cell>
          <cell r="Z55">
            <v>13931.004497270837</v>
          </cell>
          <cell r="AA55">
            <v>15900.995334173014</v>
          </cell>
          <cell r="AB55">
            <v>15570.247880584542</v>
          </cell>
          <cell r="AC55">
            <v>11944.723214001346</v>
          </cell>
          <cell r="AD55">
            <v>4141.9202192737603</v>
          </cell>
          <cell r="AE55">
            <v>4082.3550519108021</v>
          </cell>
        </row>
        <row r="56">
          <cell r="G56">
            <v>1541.8068029250769</v>
          </cell>
          <cell r="H56">
            <v>1789.2040028975434</v>
          </cell>
          <cell r="I56">
            <v>2697.4260003216259</v>
          </cell>
          <cell r="J56">
            <v>2452.6218388709185</v>
          </cell>
          <cell r="K56">
            <v>1250.8263101309403</v>
          </cell>
          <cell r="L56">
            <v>1272.6790621171076</v>
          </cell>
          <cell r="M56">
            <v>1783.7271572240043</v>
          </cell>
          <cell r="N56">
            <v>2321.94299938718</v>
          </cell>
          <cell r="O56">
            <v>2678.3968415983995</v>
          </cell>
          <cell r="P56">
            <v>3071.6263597548932</v>
          </cell>
          <cell r="Q56">
            <v>2881.3195410034377</v>
          </cell>
          <cell r="R56">
            <v>2811.4968579837696</v>
          </cell>
          <cell r="S56">
            <v>2476.4300978670262</v>
          </cell>
          <cell r="T56">
            <v>2052.8651989509744</v>
          </cell>
          <cell r="U56">
            <v>2155.6894178201746</v>
          </cell>
          <cell r="V56">
            <v>2035.7623164233073</v>
          </cell>
          <cell r="W56">
            <v>2249.9028901721549</v>
          </cell>
          <cell r="X56">
            <v>2341.7336758179449</v>
          </cell>
          <cell r="Y56">
            <v>2340.0879057017487</v>
          </cell>
          <cell r="Z56">
            <v>2581.1355027291629</v>
          </cell>
          <cell r="AA56">
            <v>2450.9446658269858</v>
          </cell>
          <cell r="AB56">
            <v>2125.3821194154557</v>
          </cell>
          <cell r="AC56">
            <v>1478.8567859986533</v>
          </cell>
          <cell r="AD56">
            <v>1471.80978072624</v>
          </cell>
          <cell r="AE56">
            <v>1909.1649480891979</v>
          </cell>
        </row>
        <row r="57">
          <cell r="G57">
            <v>8065.1900000000005</v>
          </cell>
          <cell r="H57">
            <v>7680.98</v>
          </cell>
          <cell r="I57">
            <v>8859.369999999999</v>
          </cell>
          <cell r="J57">
            <v>9760.6</v>
          </cell>
          <cell r="K57">
            <v>11657.85</v>
          </cell>
          <cell r="L57">
            <v>11534.21</v>
          </cell>
          <cell r="M57">
            <v>13344.97</v>
          </cell>
          <cell r="N57">
            <v>16910.21</v>
          </cell>
          <cell r="O57">
            <v>19707.47</v>
          </cell>
          <cell r="P57">
            <v>18879.04</v>
          </cell>
          <cell r="Q57">
            <v>16372.93</v>
          </cell>
          <cell r="R57">
            <v>16578.169999999998</v>
          </cell>
          <cell r="S57">
            <v>17170.830000000002</v>
          </cell>
          <cell r="T57">
            <v>13873.52</v>
          </cell>
          <cell r="U57">
            <v>9050.15</v>
          </cell>
          <cell r="V57">
            <v>6886.54</v>
          </cell>
          <cell r="W57">
            <v>7046.04</v>
          </cell>
          <cell r="X57">
            <v>6539.3899999999994</v>
          </cell>
          <cell r="Y57">
            <v>6359.29</v>
          </cell>
          <cell r="Z57">
            <v>6381.37</v>
          </cell>
          <cell r="AA57">
            <v>6080.27</v>
          </cell>
          <cell r="AB57">
            <v>4894.01</v>
          </cell>
          <cell r="AC57">
            <v>3674.09</v>
          </cell>
          <cell r="AD57">
            <v>2014.3</v>
          </cell>
          <cell r="AE57">
            <v>1796.25</v>
          </cell>
        </row>
      </sheetData>
      <sheetData sheetId="4">
        <row r="14">
          <cell r="C14" t="str">
            <v>OR_Single Family</v>
          </cell>
          <cell r="D14" t="str">
            <v>Single Family</v>
          </cell>
          <cell r="E14" t="str">
            <v>New</v>
          </cell>
          <cell r="F14">
            <v>6704</v>
          </cell>
          <cell r="G14">
            <v>6968</v>
          </cell>
          <cell r="H14">
            <v>8205</v>
          </cell>
          <cell r="I14">
            <v>9300</v>
          </cell>
          <cell r="J14">
            <v>11414</v>
          </cell>
          <cell r="K14">
            <v>13600</v>
          </cell>
          <cell r="L14">
            <v>12406</v>
          </cell>
          <cell r="M14">
            <v>14907</v>
          </cell>
          <cell r="N14">
            <v>16765</v>
          </cell>
          <cell r="O14">
            <v>17498</v>
          </cell>
          <cell r="P14">
            <v>16395</v>
          </cell>
          <cell r="Q14">
            <v>18008</v>
          </cell>
          <cell r="R14">
            <v>16935</v>
          </cell>
          <cell r="S14">
            <v>17518</v>
          </cell>
          <cell r="T14">
            <v>16687</v>
          </cell>
          <cell r="U14">
            <v>15476</v>
          </cell>
          <cell r="V14">
            <v>15963</v>
          </cell>
          <cell r="W14">
            <v>17418</v>
          </cell>
          <cell r="X14">
            <v>18681</v>
          </cell>
          <cell r="Y14">
            <v>20556</v>
          </cell>
          <cell r="Z14">
            <v>23352</v>
          </cell>
          <cell r="AA14">
            <v>20383</v>
          </cell>
          <cell r="AB14">
            <v>15397</v>
          </cell>
          <cell r="AC14">
            <v>8164.9999999999991</v>
          </cell>
          <cell r="AD14">
            <v>5328</v>
          </cell>
          <cell r="AE14">
            <v>5305</v>
          </cell>
          <cell r="AF14">
            <v>5050</v>
          </cell>
          <cell r="AG14">
            <v>6513</v>
          </cell>
          <cell r="AH14">
            <v>8720</v>
          </cell>
          <cell r="AI14">
            <v>11272</v>
          </cell>
          <cell r="AJ14">
            <v>15952</v>
          </cell>
          <cell r="AK14">
            <v>17272</v>
          </cell>
          <cell r="AL14">
            <v>16727</v>
          </cell>
          <cell r="AM14">
            <v>16202.000000000002</v>
          </cell>
          <cell r="AN14">
            <v>15889</v>
          </cell>
          <cell r="AO14">
            <v>15686</v>
          </cell>
          <cell r="AP14">
            <v>15088</v>
          </cell>
          <cell r="AQ14">
            <v>14772</v>
          </cell>
          <cell r="AR14">
            <v>14734</v>
          </cell>
          <cell r="AS14">
            <v>14757</v>
          </cell>
          <cell r="AT14">
            <v>15342</v>
          </cell>
          <cell r="AU14">
            <v>15526</v>
          </cell>
          <cell r="AV14">
            <v>15254</v>
          </cell>
          <cell r="AW14">
            <v>14608</v>
          </cell>
          <cell r="AX14">
            <v>14523</v>
          </cell>
          <cell r="AY14">
            <v>14775</v>
          </cell>
          <cell r="AZ14">
            <v>14714</v>
          </cell>
          <cell r="BA14">
            <v>14158</v>
          </cell>
          <cell r="BB14">
            <v>14093</v>
          </cell>
          <cell r="BC14">
            <v>14173</v>
          </cell>
          <cell r="BD14">
            <v>14330</v>
          </cell>
        </row>
        <row r="15">
          <cell r="C15" t="str">
            <v>OR_Multi Family</v>
          </cell>
          <cell r="D15" t="str">
            <v>Multifamily - Low Rise</v>
          </cell>
          <cell r="E15" t="str">
            <v>New</v>
          </cell>
          <cell r="F15">
            <v>3772.8448706752683</v>
          </cell>
          <cell r="G15">
            <v>2941.0349178883071</v>
          </cell>
          <cell r="H15">
            <v>3202.3298129108261</v>
          </cell>
          <cell r="I15">
            <v>2714.899092549962</v>
          </cell>
          <cell r="J15">
            <v>8896.7022428480705</v>
          </cell>
          <cell r="K15">
            <v>8252.2238816719419</v>
          </cell>
          <cell r="L15">
            <v>3301.122737123248</v>
          </cell>
          <cell r="M15">
            <v>2811.4691158519631</v>
          </cell>
          <cell r="N15">
            <v>2637.894836250196</v>
          </cell>
          <cell r="O15">
            <v>4819.5855773579242</v>
          </cell>
          <cell r="P15">
            <v>6713.3146314455371</v>
          </cell>
          <cell r="Q15">
            <v>8721.3694621543327</v>
          </cell>
          <cell r="R15">
            <v>7555.8808889387019</v>
          </cell>
          <cell r="S15">
            <v>6573.1222265963652</v>
          </cell>
          <cell r="T15">
            <v>4692.7024347114893</v>
          </cell>
          <cell r="U15">
            <v>2354.7720492520393</v>
          </cell>
          <cell r="V15">
            <v>2899.5066232946756</v>
          </cell>
          <cell r="W15">
            <v>2562.0870522389155</v>
          </cell>
          <cell r="X15">
            <v>3686.8568040688797</v>
          </cell>
          <cell r="Y15">
            <v>3834.8880826444029</v>
          </cell>
          <cell r="Z15">
            <v>3263.6700424474207</v>
          </cell>
          <cell r="AA15">
            <v>4388.1347752705051</v>
          </cell>
          <cell r="AB15">
            <v>2959.161886968971</v>
          </cell>
          <cell r="AC15">
            <v>2360.9550283740805</v>
          </cell>
          <cell r="AD15">
            <v>671.9841739580163</v>
          </cell>
          <cell r="AE15">
            <v>66.596429394015331</v>
          </cell>
          <cell r="AF15">
            <v>949.87426015052506</v>
          </cell>
          <cell r="AG15">
            <v>2297.5049440684579</v>
          </cell>
          <cell r="AH15">
            <v>4512.1309043270476</v>
          </cell>
          <cell r="AI15">
            <v>4834.4211617459714</v>
          </cell>
          <cell r="AJ15">
            <v>6816.6588407441923</v>
          </cell>
          <cell r="AK15">
            <v>7232.862016530873</v>
          </cell>
          <cell r="AL15">
            <v>7009.2519401018944</v>
          </cell>
          <cell r="AM15">
            <v>7026.167603814305</v>
          </cell>
          <cell r="AN15">
            <v>7441.1769135052737</v>
          </cell>
          <cell r="AO15">
            <v>7431.377897912399</v>
          </cell>
          <cell r="AP15">
            <v>6971.963329889757</v>
          </cell>
          <cell r="AQ15">
            <v>6761.3209416287918</v>
          </cell>
          <cell r="AR15">
            <v>6554.7240085809162</v>
          </cell>
          <cell r="AS15">
            <v>6621.6730773670097</v>
          </cell>
          <cell r="AT15">
            <v>6557.8368230103088</v>
          </cell>
          <cell r="AU15">
            <v>6522.0493084879608</v>
          </cell>
          <cell r="AV15">
            <v>6282.365298704045</v>
          </cell>
          <cell r="AW15">
            <v>6009.1462390877323</v>
          </cell>
          <cell r="AX15">
            <v>5504.874605946914</v>
          </cell>
          <cell r="AY15">
            <v>5132.8554374960586</v>
          </cell>
          <cell r="AZ15">
            <v>4866.3598178070824</v>
          </cell>
          <cell r="BA15">
            <v>4605.8340776656614</v>
          </cell>
          <cell r="BB15">
            <v>4391.1894980251245</v>
          </cell>
          <cell r="BC15">
            <v>3931.255214930798</v>
          </cell>
          <cell r="BD15">
            <v>3779.4583907174715</v>
          </cell>
        </row>
        <row r="16">
          <cell r="C16" t="str">
            <v>OR</v>
          </cell>
          <cell r="D16" t="str">
            <v>Multifamily - High Rise</v>
          </cell>
          <cell r="E16" t="str">
            <v>New</v>
          </cell>
          <cell r="F16">
            <v>468.15512932473166</v>
          </cell>
          <cell r="G16">
            <v>512.96508211169294</v>
          </cell>
          <cell r="H16">
            <v>567.67018708917408</v>
          </cell>
          <cell r="I16">
            <v>1440.100907450038</v>
          </cell>
          <cell r="J16">
            <v>1235.2977571519298</v>
          </cell>
          <cell r="K16">
            <v>508.77611832805769</v>
          </cell>
          <cell r="L16">
            <v>504.87726287675196</v>
          </cell>
          <cell r="M16">
            <v>979.53088414803699</v>
          </cell>
          <cell r="N16">
            <v>1373.1051637498038</v>
          </cell>
          <cell r="O16">
            <v>1730.4144226420756</v>
          </cell>
          <cell r="P16">
            <v>2043.6853685544634</v>
          </cell>
          <cell r="Q16">
            <v>1875.6305378456677</v>
          </cell>
          <cell r="R16">
            <v>1705.1191110612986</v>
          </cell>
          <cell r="S16">
            <v>1382.877773403635</v>
          </cell>
          <cell r="T16">
            <v>1045.2975652885109</v>
          </cell>
          <cell r="U16">
            <v>1145.2279507479607</v>
          </cell>
          <cell r="V16">
            <v>1138.4933767053251</v>
          </cell>
          <cell r="W16">
            <v>1344.9129477610845</v>
          </cell>
          <cell r="X16">
            <v>1380.1431959311205</v>
          </cell>
          <cell r="Y16">
            <v>1332.1119173555971</v>
          </cell>
          <cell r="Z16">
            <v>1508.3299575525793</v>
          </cell>
          <cell r="AA16">
            <v>1311.8652247294947</v>
          </cell>
          <cell r="AB16">
            <v>1171.838113031029</v>
          </cell>
          <cell r="AC16">
            <v>876.04497162591952</v>
          </cell>
          <cell r="AD16">
            <v>822.0158260419837</v>
          </cell>
          <cell r="AE16">
            <v>1092.4035706059847</v>
          </cell>
          <cell r="AF16">
            <v>1676.1257398494749</v>
          </cell>
          <cell r="AG16">
            <v>1050.4950559315419</v>
          </cell>
          <cell r="AH16">
            <v>1179.8690956729522</v>
          </cell>
          <cell r="AI16">
            <v>1558.5788382540286</v>
          </cell>
          <cell r="AJ16">
            <v>1628.3411592558075</v>
          </cell>
          <cell r="AK16">
            <v>1590.137983469127</v>
          </cell>
          <cell r="AL16">
            <v>1606.7480598981056</v>
          </cell>
          <cell r="AM16">
            <v>1679.8323961856952</v>
          </cell>
          <cell r="AN16">
            <v>1660.8230864947266</v>
          </cell>
          <cell r="AO16">
            <v>1567.6221020876008</v>
          </cell>
          <cell r="AP16">
            <v>1522.0366701102428</v>
          </cell>
          <cell r="AQ16">
            <v>1485.6790583712077</v>
          </cell>
          <cell r="AR16">
            <v>1495.2759914190849</v>
          </cell>
          <cell r="AS16">
            <v>1480.3269226329903</v>
          </cell>
          <cell r="AT16">
            <v>1463.1631769896919</v>
          </cell>
          <cell r="AU16">
            <v>1405.9506915120394</v>
          </cell>
          <cell r="AV16">
            <v>1335.6347012959552</v>
          </cell>
          <cell r="AW16">
            <v>1227.8537609122679</v>
          </cell>
          <cell r="AX16">
            <v>1148.1253940530855</v>
          </cell>
          <cell r="AY16">
            <v>1088.1445625039419</v>
          </cell>
          <cell r="AZ16">
            <v>1029.6401821929173</v>
          </cell>
          <cell r="BA16">
            <v>973.16592233433857</v>
          </cell>
          <cell r="BB16">
            <v>881.81050197487571</v>
          </cell>
          <cell r="BC16">
            <v>846.74478506920184</v>
          </cell>
          <cell r="BD16">
            <v>808.54160928252838</v>
          </cell>
        </row>
        <row r="17">
          <cell r="C17" t="str">
            <v>OR_Other Family</v>
          </cell>
          <cell r="D17" t="str">
            <v>Manufactured</v>
          </cell>
          <cell r="E17" t="str">
            <v>New</v>
          </cell>
          <cell r="F17">
            <v>2370</v>
          </cell>
          <cell r="G17">
            <v>2297</v>
          </cell>
          <cell r="H17">
            <v>2910</v>
          </cell>
          <cell r="I17">
            <v>3852</v>
          </cell>
          <cell r="J17">
            <v>4387</v>
          </cell>
          <cell r="K17">
            <v>4905</v>
          </cell>
          <cell r="L17">
            <v>4720</v>
          </cell>
          <cell r="M17">
            <v>5103</v>
          </cell>
          <cell r="N17">
            <v>6454</v>
          </cell>
          <cell r="O17">
            <v>7597</v>
          </cell>
          <cell r="P17">
            <v>7450</v>
          </cell>
          <cell r="Q17">
            <v>6484</v>
          </cell>
          <cell r="R17">
            <v>6567</v>
          </cell>
          <cell r="S17">
            <v>6223</v>
          </cell>
          <cell r="T17">
            <v>5202</v>
          </cell>
          <cell r="U17">
            <v>3199</v>
          </cell>
          <cell r="V17">
            <v>2392</v>
          </cell>
          <cell r="W17">
            <v>2517</v>
          </cell>
          <cell r="X17">
            <v>2415</v>
          </cell>
          <cell r="Y17">
            <v>2492</v>
          </cell>
          <cell r="Z17">
            <v>2495</v>
          </cell>
          <cell r="AA17">
            <v>2230</v>
          </cell>
          <cell r="AB17">
            <v>1772</v>
          </cell>
          <cell r="AC17">
            <v>1278</v>
          </cell>
          <cell r="AD17">
            <v>717</v>
          </cell>
          <cell r="AE17">
            <v>647</v>
          </cell>
          <cell r="AF17">
            <v>445</v>
          </cell>
          <cell r="AG17">
            <v>473</v>
          </cell>
          <cell r="AH17">
            <v>888.66666666666663</v>
          </cell>
          <cell r="AI17">
            <v>741.44444444444446</v>
          </cell>
          <cell r="AJ17">
            <v>652.01851851851848</v>
          </cell>
          <cell r="AK17">
            <v>641.18827160493822</v>
          </cell>
          <cell r="AL17">
            <v>640.21965020576124</v>
          </cell>
          <cell r="AM17">
            <v>672.75625857338821</v>
          </cell>
          <cell r="AN17">
            <v>706.04896833561952</v>
          </cell>
          <cell r="AO17">
            <v>675.61268528044502</v>
          </cell>
          <cell r="AP17">
            <v>664.64072541977851</v>
          </cell>
          <cell r="AQ17">
            <v>666.74442656998838</v>
          </cell>
          <cell r="AR17">
            <v>671.00378573083015</v>
          </cell>
          <cell r="AS17">
            <v>676.1344749850083</v>
          </cell>
          <cell r="AT17">
            <v>676.69751105361161</v>
          </cell>
          <cell r="AU17">
            <v>671.80560150661029</v>
          </cell>
          <cell r="AV17">
            <v>671.17108754430456</v>
          </cell>
          <cell r="AW17">
            <v>672.25948123172554</v>
          </cell>
          <cell r="AX17">
            <v>673.17865700868174</v>
          </cell>
          <cell r="AY17">
            <v>673.54113555499043</v>
          </cell>
          <cell r="AZ17">
            <v>673.10891231665403</v>
          </cell>
          <cell r="BA17">
            <v>672.51081252716119</v>
          </cell>
          <cell r="BB17">
            <v>672.62834769725293</v>
          </cell>
          <cell r="BC17">
            <v>672.87122438941094</v>
          </cell>
          <cell r="BD17">
            <v>672.97318158235862</v>
          </cell>
        </row>
        <row r="18">
          <cell r="C18" t="str">
            <v>OR_Single Family</v>
          </cell>
          <cell r="D18" t="str">
            <v>Single Family</v>
          </cell>
          <cell r="E18" t="str">
            <v>Existing</v>
          </cell>
          <cell r="AK18">
            <v>1281442</v>
          </cell>
          <cell r="AL18">
            <v>1278532.125467059</v>
          </cell>
          <cell r="AM18">
            <v>1275628.858622798</v>
          </cell>
          <cell r="AN18">
            <v>1272732.1844626011</v>
          </cell>
          <cell r="AO18">
            <v>1269842.0880159247</v>
          </cell>
          <cell r="AP18">
            <v>1266958.5543462196</v>
          </cell>
          <cell r="AQ18">
            <v>1264081.5685508549</v>
          </cell>
          <cell r="AR18">
            <v>1261211.1157610398</v>
          </cell>
          <cell r="AS18">
            <v>1258347.1811417476</v>
          </cell>
          <cell r="AT18">
            <v>1255489.7498916385</v>
          </cell>
          <cell r="AU18">
            <v>1252638.8072429833</v>
          </cell>
          <cell r="AV18">
            <v>1249794.338461587</v>
          </cell>
          <cell r="AW18">
            <v>1246956.3288467131</v>
          </cell>
          <cell r="AX18">
            <v>1244124.763731007</v>
          </cell>
          <cell r="AY18">
            <v>1241299.6284804204</v>
          </cell>
          <cell r="AZ18">
            <v>1238480.9084941361</v>
          </cell>
          <cell r="BA18">
            <v>1235668.5892044916</v>
          </cell>
          <cell r="BB18">
            <v>1232862.6560769046</v>
          </cell>
          <cell r="BC18">
            <v>1230063.0946097979</v>
          </cell>
          <cell r="BD18">
            <v>1227269.890334524</v>
          </cell>
        </row>
        <row r="19">
          <cell r="C19" t="str">
            <v>OR_Multi Family</v>
          </cell>
          <cell r="D19" t="str">
            <v>Multifamily - Low Rise</v>
          </cell>
          <cell r="E19" t="str">
            <v>Existing</v>
          </cell>
          <cell r="AK19">
            <v>277837.92835758231</v>
          </cell>
          <cell r="AL19">
            <v>277207.00904135435</v>
          </cell>
          <cell r="AM19">
            <v>276577.52242794685</v>
          </cell>
          <cell r="AN19">
            <v>275949.46526395273</v>
          </cell>
          <cell r="AO19">
            <v>275322.83430335281</v>
          </cell>
          <cell r="AP19">
            <v>274697.62630749901</v>
          </cell>
          <cell r="AQ19">
            <v>274073.83804509765</v>
          </cell>
          <cell r="AR19">
            <v>273451.46629219269</v>
          </cell>
          <cell r="AS19">
            <v>272830.50783214916</v>
          </cell>
          <cell r="AT19">
            <v>272210.95945563645</v>
          </cell>
          <cell r="AU19">
            <v>271592.81796061178</v>
          </cell>
          <cell r="AV19">
            <v>270976.08015230362</v>
          </cell>
          <cell r="AW19">
            <v>270360.74284319516</v>
          </cell>
          <cell r="AX19">
            <v>269746.80285300786</v>
          </cell>
          <cell r="AY19">
            <v>269134.25700868503</v>
          </cell>
          <cell r="AZ19">
            <v>268523.10214437544</v>
          </cell>
          <cell r="BA19">
            <v>267913.33510141686</v>
          </cell>
          <cell r="BB19">
            <v>267304.95272831985</v>
          </cell>
          <cell r="BC19">
            <v>266697.95188075147</v>
          </cell>
          <cell r="BD19">
            <v>266092.32942151889</v>
          </cell>
        </row>
        <row r="20">
          <cell r="D20" t="str">
            <v>Multifamily - High Rise</v>
          </cell>
          <cell r="E20" t="str">
            <v>Existing</v>
          </cell>
          <cell r="AK20">
            <v>63346.033033662934</v>
          </cell>
          <cell r="AL20">
            <v>63202.185733607068</v>
          </cell>
          <cell r="AM20">
            <v>63058.665084562206</v>
          </cell>
          <cell r="AN20">
            <v>62915.470344763409</v>
          </cell>
          <cell r="AO20">
            <v>62772.600774130158</v>
          </cell>
          <cell r="AP20">
            <v>62630.05563426252</v>
          </cell>
          <cell r="AQ20">
            <v>62487.834188437337</v>
          </cell>
          <cell r="AR20">
            <v>62345.935701604409</v>
          </cell>
          <cell r="AS20">
            <v>62204.359440382708</v>
          </cell>
          <cell r="AT20">
            <v>62063.104673056572</v>
          </cell>
          <cell r="AU20">
            <v>61922.17066957194</v>
          </cell>
          <cell r="AV20">
            <v>61781.556701532572</v>
          </cell>
          <cell r="AW20">
            <v>61641.262042196271</v>
          </cell>
          <cell r="AX20">
            <v>61501.28596647115</v>
          </cell>
          <cell r="AY20">
            <v>61361.627750911874</v>
          </cell>
          <cell r="AZ20">
            <v>61222.286673715913</v>
          </cell>
          <cell r="BA20">
            <v>61083.262014719818</v>
          </cell>
          <cell r="BB20">
            <v>60944.55305539551</v>
          </cell>
          <cell r="BC20">
            <v>60806.159078846555</v>
          </cell>
          <cell r="BD20">
            <v>60668.079369804451</v>
          </cell>
        </row>
        <row r="21">
          <cell r="C21" t="str">
            <v>OR_Other Family</v>
          </cell>
          <cell r="D21" t="str">
            <v>Manufactured</v>
          </cell>
          <cell r="E21" t="str">
            <v>Existing</v>
          </cell>
          <cell r="AK21">
            <v>202413.31790123455</v>
          </cell>
          <cell r="AL21">
            <v>200250.12950997456</v>
          </cell>
          <cell r="AM21">
            <v>198110.05908380006</v>
          </cell>
          <cell r="AN21">
            <v>195992.85956133081</v>
          </cell>
          <cell r="AO21">
            <v>193898.28652152821</v>
          </cell>
          <cell r="AP21">
            <v>191826.09815547793</v>
          </cell>
          <cell r="AQ21">
            <v>189776.05523847431</v>
          </cell>
          <cell r="AR21">
            <v>187747.92110240282</v>
          </cell>
          <cell r="AS21">
            <v>185741.46160841791</v>
          </cell>
          <cell r="AT21">
            <v>183756.44511991271</v>
          </cell>
          <cell r="AU21">
            <v>181792.64247577763</v>
          </cell>
          <cell r="AV21">
            <v>179849.82696394474</v>
          </cell>
          <cell r="AW21">
            <v>177927.77429521491</v>
          </cell>
          <cell r="AX21">
            <v>176026.26257736469</v>
          </cell>
          <cell r="AY21">
            <v>174145.07228952978</v>
          </cell>
          <cell r="AZ21">
            <v>172283.98625686244</v>
          </cell>
          <cell r="BA21">
            <v>170442.78962545953</v>
          </cell>
          <cell r="BB21">
            <v>168621.26983755868</v>
          </cell>
          <cell r="BC21">
            <v>166819.21660699949</v>
          </cell>
          <cell r="BD21">
            <v>165036.42189494686</v>
          </cell>
        </row>
        <row r="23">
          <cell r="D23" t="str">
            <v>WASHINGTON</v>
          </cell>
        </row>
        <row r="24">
          <cell r="C24" t="str">
            <v>WA_Single Family</v>
          </cell>
          <cell r="D24" t="str">
            <v>Single Family</v>
          </cell>
          <cell r="E24" t="str">
            <v>New</v>
          </cell>
          <cell r="F24">
            <v>17836</v>
          </cell>
          <cell r="G24">
            <v>19224</v>
          </cell>
          <cell r="H24">
            <v>20881</v>
          </cell>
          <cell r="I24">
            <v>22030</v>
          </cell>
          <cell r="J24">
            <v>26693</v>
          </cell>
          <cell r="K24">
            <v>29534</v>
          </cell>
          <cell r="L24">
            <v>25256</v>
          </cell>
          <cell r="M24">
            <v>32825</v>
          </cell>
          <cell r="N24">
            <v>33591</v>
          </cell>
          <cell r="O24">
            <v>34363</v>
          </cell>
          <cell r="P24">
            <v>28330</v>
          </cell>
          <cell r="Q24">
            <v>28658</v>
          </cell>
          <cell r="R24">
            <v>28846</v>
          </cell>
          <cell r="S24">
            <v>29714</v>
          </cell>
          <cell r="T24">
            <v>28101</v>
          </cell>
          <cell r="U24">
            <v>25350</v>
          </cell>
          <cell r="V24">
            <v>26054</v>
          </cell>
          <cell r="W24">
            <v>30098</v>
          </cell>
          <cell r="X24">
            <v>34243</v>
          </cell>
          <cell r="Y24">
            <v>36326</v>
          </cell>
          <cell r="Z24">
            <v>40247</v>
          </cell>
          <cell r="AA24">
            <v>36985</v>
          </cell>
          <cell r="AB24">
            <v>30373</v>
          </cell>
          <cell r="AC24">
            <v>18826</v>
          </cell>
          <cell r="AD24">
            <v>13391</v>
          </cell>
          <cell r="AE24">
            <v>14886</v>
          </cell>
          <cell r="AF24">
            <v>13829</v>
          </cell>
          <cell r="AG24">
            <v>16887</v>
          </cell>
          <cell r="AH24">
            <v>18274</v>
          </cell>
          <cell r="AI24">
            <v>24247</v>
          </cell>
          <cell r="AJ24">
            <v>30852</v>
          </cell>
          <cell r="AK24">
            <v>33055</v>
          </cell>
          <cell r="AL24">
            <v>31044</v>
          </cell>
          <cell r="AM24">
            <v>28849</v>
          </cell>
          <cell r="AN24">
            <v>27415</v>
          </cell>
          <cell r="AO24">
            <v>26216</v>
          </cell>
          <cell r="AP24">
            <v>24554</v>
          </cell>
          <cell r="AQ24">
            <v>23488</v>
          </cell>
          <cell r="AR24">
            <v>23152</v>
          </cell>
          <cell r="AS24">
            <v>22514</v>
          </cell>
          <cell r="AT24">
            <v>22375</v>
          </cell>
          <cell r="AU24">
            <v>22305</v>
          </cell>
          <cell r="AV24">
            <v>21816</v>
          </cell>
          <cell r="AW24">
            <v>21213</v>
          </cell>
          <cell r="AX24">
            <v>21215</v>
          </cell>
          <cell r="AY24">
            <v>21402</v>
          </cell>
          <cell r="AZ24">
            <v>21237</v>
          </cell>
          <cell r="BA24">
            <v>20416</v>
          </cell>
          <cell r="BB24">
            <v>20299</v>
          </cell>
          <cell r="BC24">
            <v>20303</v>
          </cell>
          <cell r="BD24">
            <v>20372</v>
          </cell>
        </row>
        <row r="25">
          <cell r="C25" t="str">
            <v>WA_Multi Family</v>
          </cell>
          <cell r="D25" t="str">
            <v>Multifamily - Low Rise</v>
          </cell>
          <cell r="E25" t="str">
            <v>New</v>
          </cell>
          <cell r="F25">
            <v>15061.883667534441</v>
          </cell>
          <cell r="G25">
            <v>14869.183557824352</v>
          </cell>
          <cell r="H25">
            <v>15220.21190520253</v>
          </cell>
          <cell r="I25">
            <v>18940.327900324999</v>
          </cell>
          <cell r="J25">
            <v>18837.087988326672</v>
          </cell>
          <cell r="K25">
            <v>17883.866659845167</v>
          </cell>
          <cell r="L25">
            <v>8123.2235993523336</v>
          </cell>
          <cell r="M25">
            <v>7903.1488702815295</v>
          </cell>
          <cell r="N25">
            <v>7592.1801314599406</v>
          </cell>
          <cell r="O25">
            <v>9401.6361134168346</v>
          </cell>
          <cell r="P25">
            <v>9701.2779324751245</v>
          </cell>
          <cell r="Q25">
            <v>11104.526723200062</v>
          </cell>
          <cell r="R25">
            <v>10897.632074550364</v>
          </cell>
          <cell r="S25">
            <v>12645.60766842474</v>
          </cell>
          <cell r="T25">
            <v>11965.262831791384</v>
          </cell>
          <cell r="U25">
            <v>10483.919915783859</v>
          </cell>
          <cell r="V25">
            <v>9971.9026959155963</v>
          </cell>
          <cell r="W25">
            <v>7253.9578552287549</v>
          </cell>
          <cell r="X25">
            <v>7119.6062546632547</v>
          </cell>
          <cell r="Y25">
            <v>7985.0504417912043</v>
          </cell>
          <cell r="Z25">
            <v>8677.2745487052198</v>
          </cell>
          <cell r="AA25">
            <v>9569.5883473366248</v>
          </cell>
          <cell r="AB25">
            <v>10771.842399662728</v>
          </cell>
          <cell r="AC25">
            <v>8763.9200796845034</v>
          </cell>
          <cell r="AD25">
            <v>2981.3702838569475</v>
          </cell>
          <cell r="AE25">
            <v>3522.5521445353306</v>
          </cell>
          <cell r="AF25">
            <v>5265.721927064159</v>
          </cell>
          <cell r="AG25">
            <v>8692.3033155335615</v>
          </cell>
          <cell r="AH25">
            <v>12312.39973222512</v>
          </cell>
          <cell r="AI25">
            <v>11883.279860328872</v>
          </cell>
          <cell r="AJ25">
            <v>13265.608797275603</v>
          </cell>
          <cell r="AK25">
            <v>13028.433829152391</v>
          </cell>
          <cell r="AL25">
            <v>13080.239965534132</v>
          </cell>
          <cell r="AM25">
            <v>12923.202614626804</v>
          </cell>
          <cell r="AN25">
            <v>11912.982955180836</v>
          </cell>
          <cell r="AO25">
            <v>10886.573878115541</v>
          </cell>
          <cell r="AP25">
            <v>10714.966051350757</v>
          </cell>
          <cell r="AQ25">
            <v>10719.822876636612</v>
          </cell>
          <cell r="AR25">
            <v>11250.835774550411</v>
          </cell>
          <cell r="AS25">
            <v>11653.142802390561</v>
          </cell>
          <cell r="AT25">
            <v>12252.151254305772</v>
          </cell>
          <cell r="AU25">
            <v>12363.048764997984</v>
          </cell>
          <cell r="AV25">
            <v>12613.98473809777</v>
          </cell>
          <cell r="AW25">
            <v>12900.537429959741</v>
          </cell>
          <cell r="AX25">
            <v>13132.046101915988</v>
          </cell>
          <cell r="AY25">
            <v>13215.421602655624</v>
          </cell>
          <cell r="AZ25">
            <v>13014.672824175932</v>
          </cell>
          <cell r="BA25">
            <v>12900.537429959741</v>
          </cell>
          <cell r="BB25">
            <v>12809.067220410498</v>
          </cell>
          <cell r="BC25">
            <v>12840.636584768163</v>
          </cell>
          <cell r="BD25">
            <v>12863.301769435224</v>
          </cell>
        </row>
        <row r="26">
          <cell r="C26" t="str">
            <v>WA</v>
          </cell>
          <cell r="D26" t="str">
            <v>Multifamily - High Rise</v>
          </cell>
          <cell r="E26" t="str">
            <v>New</v>
          </cell>
          <cell r="F26">
            <v>926.11633246555948</v>
          </cell>
          <cell r="G26">
            <v>968.81644217564758</v>
          </cell>
          <cell r="H26">
            <v>1167.7880947974693</v>
          </cell>
          <cell r="I26">
            <v>1180.6720996750003</v>
          </cell>
          <cell r="J26">
            <v>1129.91201167333</v>
          </cell>
          <cell r="K26">
            <v>657.13334015483224</v>
          </cell>
          <cell r="L26">
            <v>654.77640064766615</v>
          </cell>
          <cell r="M26">
            <v>652.8511297184707</v>
          </cell>
          <cell r="N26">
            <v>756.81986854005959</v>
          </cell>
          <cell r="O26">
            <v>787.36388658316514</v>
          </cell>
          <cell r="P26">
            <v>872.72206752487591</v>
          </cell>
          <cell r="Q26">
            <v>879.4732767999385</v>
          </cell>
          <cell r="R26">
            <v>984.36792544963578</v>
          </cell>
          <cell r="S26">
            <v>957.39233157526019</v>
          </cell>
          <cell r="T26">
            <v>887.73716820861637</v>
          </cell>
          <cell r="U26">
            <v>863.08008421613988</v>
          </cell>
          <cell r="V26">
            <v>722.09730408440362</v>
          </cell>
          <cell r="W26">
            <v>726.04214477124526</v>
          </cell>
          <cell r="X26">
            <v>786.3937453367455</v>
          </cell>
          <cell r="Y26">
            <v>838.94955820879602</v>
          </cell>
          <cell r="Z26">
            <v>904.72545129478021</v>
          </cell>
          <cell r="AA26">
            <v>978.41165266337521</v>
          </cell>
          <cell r="AB26">
            <v>852.15760033727156</v>
          </cell>
          <cell r="AC26">
            <v>520.07992031549577</v>
          </cell>
          <cell r="AD26">
            <v>564.62971614305252</v>
          </cell>
          <cell r="AE26">
            <v>705.44785546466926</v>
          </cell>
          <cell r="AF26">
            <v>1217.2780729358408</v>
          </cell>
          <cell r="AG26">
            <v>806.69668446643777</v>
          </cell>
          <cell r="AH26">
            <v>792.60026777487974</v>
          </cell>
          <cell r="AI26">
            <v>992.72013967112821</v>
          </cell>
          <cell r="AJ26">
            <v>3024.5103613152296</v>
          </cell>
          <cell r="AK26">
            <v>2970.4353347186084</v>
          </cell>
          <cell r="AL26">
            <v>2982.246944623661</v>
          </cell>
          <cell r="AM26">
            <v>2946.4430020989594</v>
          </cell>
          <cell r="AN26">
            <v>2716.1166089502017</v>
          </cell>
          <cell r="AO26">
            <v>2482.099087706139</v>
          </cell>
          <cell r="AP26">
            <v>2442.9731298956272</v>
          </cell>
          <cell r="AQ26">
            <v>2444.0804683242377</v>
          </cell>
          <cell r="AR26">
            <v>2565.1494698511356</v>
          </cell>
          <cell r="AS26">
            <v>2656.874003020107</v>
          </cell>
          <cell r="AT26">
            <v>2793.4457425474475</v>
          </cell>
          <cell r="AU26">
            <v>2818.729970000426</v>
          </cell>
          <cell r="AV26">
            <v>2875.9424554781176</v>
          </cell>
          <cell r="AW26">
            <v>2941.2754227654787</v>
          </cell>
          <cell r="AX26">
            <v>2994.0585545287277</v>
          </cell>
          <cell r="AY26">
            <v>3013.0678642196926</v>
          </cell>
          <cell r="AZ26">
            <v>2967.2978758375662</v>
          </cell>
          <cell r="BA26">
            <v>2941.2754227654787</v>
          </cell>
          <cell r="BB26">
            <v>2920.4205490268364</v>
          </cell>
          <cell r="BC26">
            <v>2927.6182488127561</v>
          </cell>
          <cell r="BD26">
            <v>2932.7858281462154</v>
          </cell>
        </row>
        <row r="27">
          <cell r="C27" t="str">
            <v>WA_Other Family</v>
          </cell>
          <cell r="D27" t="str">
            <v>Manufactured</v>
          </cell>
          <cell r="E27" t="str">
            <v>New</v>
          </cell>
          <cell r="F27">
            <v>5597</v>
          </cell>
          <cell r="G27">
            <v>4550</v>
          </cell>
          <cell r="H27">
            <v>3873</v>
          </cell>
          <cell r="I27">
            <v>4184</v>
          </cell>
          <cell r="J27">
            <v>4397</v>
          </cell>
          <cell r="K27">
            <v>5645</v>
          </cell>
          <cell r="L27">
            <v>5353</v>
          </cell>
          <cell r="M27">
            <v>5964</v>
          </cell>
          <cell r="N27">
            <v>6849</v>
          </cell>
          <cell r="O27">
            <v>7332</v>
          </cell>
          <cell r="P27">
            <v>7252</v>
          </cell>
          <cell r="Q27">
            <v>6257</v>
          </cell>
          <cell r="R27">
            <v>6419</v>
          </cell>
          <cell r="S27">
            <v>6874</v>
          </cell>
          <cell r="T27">
            <v>5339</v>
          </cell>
          <cell r="U27">
            <v>3853</v>
          </cell>
          <cell r="V27">
            <v>2971</v>
          </cell>
          <cell r="W27">
            <v>2933</v>
          </cell>
          <cell r="X27">
            <v>2868</v>
          </cell>
          <cell r="Y27">
            <v>2705</v>
          </cell>
          <cell r="Z27">
            <v>2723</v>
          </cell>
          <cell r="AA27">
            <v>2653</v>
          </cell>
          <cell r="AB27">
            <v>2063</v>
          </cell>
          <cell r="AC27">
            <v>1621</v>
          </cell>
          <cell r="AD27">
            <v>859</v>
          </cell>
          <cell r="AE27">
            <v>681</v>
          </cell>
          <cell r="AF27">
            <v>563</v>
          </cell>
          <cell r="AG27">
            <v>560</v>
          </cell>
          <cell r="AH27">
            <v>1057.8333333333333</v>
          </cell>
          <cell r="AI27">
            <v>890.30555555555554</v>
          </cell>
          <cell r="AJ27">
            <v>768.52314814814815</v>
          </cell>
          <cell r="AK27">
            <v>753.44367283950612</v>
          </cell>
          <cell r="AL27">
            <v>765.51761831275724</v>
          </cell>
          <cell r="AM27">
            <v>799.27055469821664</v>
          </cell>
          <cell r="AN27">
            <v>839.14898048125281</v>
          </cell>
          <cell r="AO27">
            <v>802.70158833923949</v>
          </cell>
          <cell r="AP27">
            <v>788.10092713652</v>
          </cell>
          <cell r="AQ27">
            <v>791.36389030124872</v>
          </cell>
          <cell r="AR27">
            <v>797.68392654487252</v>
          </cell>
          <cell r="AS27">
            <v>803.04497791689175</v>
          </cell>
          <cell r="AT27">
            <v>803.6740484533376</v>
          </cell>
          <cell r="AU27">
            <v>797.76155978201825</v>
          </cell>
          <cell r="AV27">
            <v>796.93822168914812</v>
          </cell>
          <cell r="AW27">
            <v>798.41110411458612</v>
          </cell>
          <cell r="AX27">
            <v>799.58563975014238</v>
          </cell>
          <cell r="AY27">
            <v>799.90259195102078</v>
          </cell>
          <cell r="AZ27">
            <v>799.37886095670899</v>
          </cell>
          <cell r="BA27">
            <v>798.6629963739374</v>
          </cell>
          <cell r="BB27">
            <v>798.81323580592414</v>
          </cell>
          <cell r="BC27">
            <v>799.12573815872008</v>
          </cell>
          <cell r="BD27">
            <v>799.24484383274228</v>
          </cell>
        </row>
        <row r="28">
          <cell r="C28" t="str">
            <v>WA_Single Family</v>
          </cell>
          <cell r="D28" t="str">
            <v>Single Family</v>
          </cell>
          <cell r="E28" t="str">
            <v>Existing</v>
          </cell>
          <cell r="AK28">
            <v>2177155</v>
          </cell>
          <cell r="AL28">
            <v>2172211.1571348798</v>
          </cell>
          <cell r="AM28">
            <v>2167278.5406556972</v>
          </cell>
          <cell r="AN28">
            <v>2162357.1250697845</v>
          </cell>
          <cell r="AO28">
            <v>2157446.8849423626</v>
          </cell>
          <cell r="AP28">
            <v>2152547.7948964094</v>
          </cell>
          <cell r="AQ28">
            <v>2147659.8296125284</v>
          </cell>
          <cell r="AR28">
            <v>2142782.9638288179</v>
          </cell>
          <cell r="AS28">
            <v>2137917.1723407404</v>
          </cell>
          <cell r="AT28">
            <v>2133062.4300009925</v>
          </cell>
          <cell r="AU28">
            <v>2128218.7117193746</v>
          </cell>
          <cell r="AV28">
            <v>2123385.9924626616</v>
          </cell>
          <cell r="AW28">
            <v>2118564.2472544736</v>
          </cell>
          <cell r="AX28">
            <v>2113753.4511751467</v>
          </cell>
          <cell r="AY28">
            <v>2108953.5793616036</v>
          </cell>
          <cell r="AZ28">
            <v>2104164.6070072255</v>
          </cell>
          <cell r="BA28">
            <v>2099386.5093617244</v>
          </cell>
          <cell r="BB28">
            <v>2094619.2617310151</v>
          </cell>
          <cell r="BC28">
            <v>2089862.8394770864</v>
          </cell>
          <cell r="BD28">
            <v>2085117.2180178757</v>
          </cell>
        </row>
        <row r="29">
          <cell r="C29" t="str">
            <v>WA_Multi Family</v>
          </cell>
          <cell r="D29" t="str">
            <v>Multifamily - Low Rise</v>
          </cell>
          <cell r="E29" t="str">
            <v>Existing</v>
          </cell>
          <cell r="AK29">
            <v>558037.0832749434</v>
          </cell>
          <cell r="AL29">
            <v>556769.88272716023</v>
          </cell>
          <cell r="AM29">
            <v>555505.55976095074</v>
          </cell>
          <cell r="AN29">
            <v>554244.10784185154</v>
          </cell>
          <cell r="AO29">
            <v>552985.52045023767</v>
          </cell>
          <cell r="AP29">
            <v>551729.79108128918</v>
          </cell>
          <cell r="AQ29">
            <v>550476.91324495722</v>
          </cell>
          <cell r="AR29">
            <v>549226.88046593068</v>
          </cell>
          <cell r="AS29">
            <v>547979.68628360284</v>
          </cell>
          <cell r="AT29">
            <v>546735.3242520378</v>
          </cell>
          <cell r="AU29">
            <v>545493.78793993709</v>
          </cell>
          <cell r="AV29">
            <v>544255.07093060669</v>
          </cell>
          <cell r="AW29">
            <v>543019.16682192357</v>
          </cell>
          <cell r="AX29">
            <v>541786.06922630291</v>
          </cell>
          <cell r="AY29">
            <v>540555.77177066484</v>
          </cell>
          <cell r="AZ29">
            <v>539328.26809640159</v>
          </cell>
          <cell r="BA29">
            <v>538103.55185934459</v>
          </cell>
          <cell r="BB29">
            <v>536881.6167297319</v>
          </cell>
          <cell r="BC29">
            <v>535662.45639217517</v>
          </cell>
          <cell r="BD29">
            <v>534446.06454562722</v>
          </cell>
        </row>
        <row r="30">
          <cell r="D30" t="str">
            <v>Multifamily - High Rise</v>
          </cell>
          <cell r="E30" t="str">
            <v>Existing</v>
          </cell>
          <cell r="AK30">
            <v>127230.41710003006</v>
          </cell>
          <cell r="AL30">
            <v>126941.50000280481</v>
          </cell>
          <cell r="AM30">
            <v>126653.23898366978</v>
          </cell>
          <cell r="AN30">
            <v>126365.63255279115</v>
          </cell>
          <cell r="AO30">
            <v>126078.67922371827</v>
          </cell>
          <cell r="AP30">
            <v>125792.3775133759</v>
          </cell>
          <cell r="AQ30">
            <v>125506.72594205666</v>
          </cell>
          <cell r="AR30">
            <v>125221.72303341323</v>
          </cell>
          <cell r="AS30">
            <v>124937.36731445088</v>
          </cell>
          <cell r="AT30">
            <v>124653.65731551975</v>
          </cell>
          <cell r="AU30">
            <v>124370.5915703073</v>
          </cell>
          <cell r="AV30">
            <v>124088.1686158307</v>
          </cell>
          <cell r="AW30">
            <v>123806.3869924293</v>
          </cell>
          <cell r="AX30">
            <v>123525.24524375708</v>
          </cell>
          <cell r="AY30">
            <v>123244.74191677509</v>
          </cell>
          <cell r="AZ30">
            <v>122964.875561744</v>
          </cell>
          <cell r="BA30">
            <v>122685.64473221656</v>
          </cell>
          <cell r="BB30">
            <v>122407.04798503013</v>
          </cell>
          <cell r="BC30">
            <v>122129.08388029925</v>
          </cell>
          <cell r="BD30">
            <v>121851.75098140814</v>
          </cell>
        </row>
        <row r="31">
          <cell r="C31" t="str">
            <v>WA_Other Family</v>
          </cell>
          <cell r="D31" t="str">
            <v>Manufactured</v>
          </cell>
          <cell r="E31" t="str">
            <v>Existing</v>
          </cell>
          <cell r="AK31">
            <v>244055.10570987655</v>
          </cell>
          <cell r="AL31">
            <v>241446.89209541003</v>
          </cell>
          <cell r="AM31">
            <v>238866.55242457156</v>
          </cell>
          <cell r="AN31">
            <v>236313.78880890249</v>
          </cell>
          <cell r="AO31">
            <v>233788.30654347411</v>
          </cell>
          <cell r="AP31">
            <v>231289.81407286532</v>
          </cell>
          <cell r="AQ31">
            <v>228818.02295750388</v>
          </cell>
          <cell r="AR31">
            <v>226372.64784036731</v>
          </cell>
          <cell r="AS31">
            <v>223953.40641403978</v>
          </cell>
          <cell r="AT31">
            <v>221560.01938812103</v>
          </cell>
          <cell r="AU31">
            <v>219192.21045698351</v>
          </cell>
          <cell r="AV31">
            <v>216849.70626787416</v>
          </cell>
          <cell r="AW31">
            <v>214532.23638935713</v>
          </cell>
          <cell r="AX31">
            <v>212239.53328009363</v>
          </cell>
          <cell r="AY31">
            <v>209971.33225795557</v>
          </cell>
          <cell r="AZ31">
            <v>207727.37146946916</v>
          </cell>
          <cell r="BA31">
            <v>205507.39185958516</v>
          </cell>
          <cell r="BB31">
            <v>203311.13714177214</v>
          </cell>
          <cell r="BC31">
            <v>201138.35376842934</v>
          </cell>
          <cell r="BD31">
            <v>198988.79090161584</v>
          </cell>
        </row>
        <row r="33">
          <cell r="D33" t="str">
            <v>IDAHO</v>
          </cell>
        </row>
        <row r="34">
          <cell r="C34" t="str">
            <v>ID_Single Family</v>
          </cell>
          <cell r="D34" t="str">
            <v>Single Family</v>
          </cell>
          <cell r="E34" t="str">
            <v>New</v>
          </cell>
          <cell r="F34">
            <v>3059</v>
          </cell>
          <cell r="G34">
            <v>2868</v>
          </cell>
          <cell r="H34">
            <v>2692</v>
          </cell>
          <cell r="I34">
            <v>2813</v>
          </cell>
          <cell r="J34">
            <v>3536</v>
          </cell>
          <cell r="K34">
            <v>4754</v>
          </cell>
          <cell r="L34">
            <v>5803</v>
          </cell>
          <cell r="M34">
            <v>8453</v>
          </cell>
          <cell r="N34">
            <v>9522</v>
          </cell>
          <cell r="O34">
            <v>10120</v>
          </cell>
          <cell r="P34">
            <v>8784</v>
          </cell>
          <cell r="Q34">
            <v>9538</v>
          </cell>
          <cell r="R34">
            <v>9107</v>
          </cell>
          <cell r="S34">
            <v>10575</v>
          </cell>
          <cell r="T34">
            <v>10544</v>
          </cell>
          <cell r="U34">
            <v>9631</v>
          </cell>
          <cell r="V34">
            <v>9441</v>
          </cell>
          <cell r="W34">
            <v>10730</v>
          </cell>
          <cell r="X34">
            <v>12976</v>
          </cell>
          <cell r="Y34">
            <v>15094</v>
          </cell>
          <cell r="Z34">
            <v>18771</v>
          </cell>
          <cell r="AA34">
            <v>15444</v>
          </cell>
          <cell r="AB34">
            <v>9693</v>
          </cell>
          <cell r="AC34">
            <v>6027</v>
          </cell>
          <cell r="AD34">
            <v>4336</v>
          </cell>
          <cell r="AE34">
            <v>3706</v>
          </cell>
          <cell r="AF34">
            <v>3258</v>
          </cell>
          <cell r="AG34">
            <v>5091</v>
          </cell>
          <cell r="AH34">
            <v>7002</v>
          </cell>
          <cell r="AI34">
            <v>7509</v>
          </cell>
          <cell r="AJ34">
            <v>9778</v>
          </cell>
          <cell r="AK34">
            <v>10507</v>
          </cell>
          <cell r="AL34">
            <v>10382</v>
          </cell>
          <cell r="AM34">
            <v>10055</v>
          </cell>
          <cell r="AN34">
            <v>10071</v>
          </cell>
          <cell r="AO34">
            <v>10039</v>
          </cell>
          <cell r="AP34">
            <v>9821</v>
          </cell>
          <cell r="AQ34">
            <v>9813</v>
          </cell>
          <cell r="AR34">
            <v>9958</v>
          </cell>
          <cell r="AS34">
            <v>10085</v>
          </cell>
          <cell r="AT34">
            <v>10505</v>
          </cell>
          <cell r="AU34">
            <v>10749</v>
          </cell>
          <cell r="AV34">
            <v>10878</v>
          </cell>
          <cell r="AW34">
            <v>10846</v>
          </cell>
          <cell r="AX34">
            <v>10975</v>
          </cell>
          <cell r="AY34">
            <v>11099</v>
          </cell>
          <cell r="AZ34">
            <v>11121</v>
          </cell>
          <cell r="BA34">
            <v>10926</v>
          </cell>
          <cell r="BB34">
            <v>11030</v>
          </cell>
          <cell r="BC34">
            <v>11073</v>
          </cell>
          <cell r="BD34">
            <v>11167</v>
          </cell>
        </row>
        <row r="35">
          <cell r="C35" t="str">
            <v>ID_Multi Family</v>
          </cell>
          <cell r="D35" t="str">
            <v>Multifamily - Low Rise</v>
          </cell>
          <cell r="E35" t="str">
            <v>New</v>
          </cell>
          <cell r="F35">
            <v>945.31021109984124</v>
          </cell>
          <cell r="G35">
            <v>848.82991832591654</v>
          </cell>
          <cell r="H35">
            <v>518.17882714524762</v>
          </cell>
          <cell r="I35">
            <v>288.37484437276629</v>
          </cell>
          <cell r="J35">
            <v>818.68632809921849</v>
          </cell>
          <cell r="K35">
            <v>922.54881309467987</v>
          </cell>
          <cell r="L35">
            <v>713.12107820425172</v>
          </cell>
          <cell r="M35">
            <v>1322.6430437243826</v>
          </cell>
          <cell r="N35">
            <v>1874.8440142054371</v>
          </cell>
          <cell r="O35">
            <v>2484.0690897878753</v>
          </cell>
          <cell r="P35">
            <v>1754.5624245646084</v>
          </cell>
          <cell r="Q35">
            <v>1502.6818009503679</v>
          </cell>
          <cell r="R35">
            <v>1099.0598706051132</v>
          </cell>
          <cell r="S35">
            <v>998.51700550573537</v>
          </cell>
          <cell r="T35">
            <v>1279.6542411025091</v>
          </cell>
          <cell r="U35">
            <v>931.97705912690287</v>
          </cell>
          <cell r="V35">
            <v>1416.4873706075907</v>
          </cell>
          <cell r="W35">
            <v>1622.1096316302473</v>
          </cell>
          <cell r="X35">
            <v>1725.2037386728252</v>
          </cell>
          <cell r="Y35">
            <v>1627.7922787378966</v>
          </cell>
          <cell r="Z35">
            <v>1461.0310065714518</v>
          </cell>
          <cell r="AA35">
            <v>1503.1641209172849</v>
          </cell>
          <cell r="AB35">
            <v>1434.6085653222435</v>
          </cell>
          <cell r="AC35">
            <v>616.53672479350837</v>
          </cell>
          <cell r="AD35">
            <v>410.6655928821981</v>
          </cell>
          <cell r="AE35">
            <v>283.5340494616637</v>
          </cell>
          <cell r="AF35">
            <v>511.5577769900774</v>
          </cell>
          <cell r="AG35">
            <v>753.64796270668967</v>
          </cell>
          <cell r="AH35">
            <v>1498.8895230864375</v>
          </cell>
          <cell r="AI35">
            <v>1723.6804258697659</v>
          </cell>
          <cell r="AJ35">
            <v>2047.1518579637404</v>
          </cell>
          <cell r="AK35">
            <v>2037.4382073921424</v>
          </cell>
          <cell r="AL35">
            <v>2026.9150859395779</v>
          </cell>
          <cell r="AM35">
            <v>2022.8677315347454</v>
          </cell>
          <cell r="AN35">
            <v>1909.5418081994781</v>
          </cell>
          <cell r="AO35">
            <v>1724.9824473391584</v>
          </cell>
          <cell r="AP35">
            <v>1653.7490098141207</v>
          </cell>
          <cell r="AQ35">
            <v>1669.9384274334507</v>
          </cell>
          <cell r="AR35">
            <v>1698.2699082672639</v>
          </cell>
          <cell r="AS35">
            <v>1706.3646170769289</v>
          </cell>
          <cell r="AT35">
            <v>1733.8866270297899</v>
          </cell>
          <cell r="AU35">
            <v>1733.0771561488234</v>
          </cell>
          <cell r="AV35">
            <v>1759.7896952207038</v>
          </cell>
          <cell r="AW35">
            <v>1788.1211760545311</v>
          </cell>
          <cell r="AX35">
            <v>1819.6905404122106</v>
          </cell>
          <cell r="AY35">
            <v>1830.2136618647751</v>
          </cell>
          <cell r="AZ35">
            <v>1848.8314921269903</v>
          </cell>
          <cell r="BA35">
            <v>1873.925089436952</v>
          </cell>
          <cell r="BB35">
            <v>1904.6849829136791</v>
          </cell>
          <cell r="BC35">
            <v>1945.9679978429422</v>
          </cell>
          <cell r="BD35">
            <v>1994.5362507009463</v>
          </cell>
        </row>
        <row r="36">
          <cell r="C36" t="str">
            <v>ID</v>
          </cell>
          <cell r="D36" t="str">
            <v>Multifamily - High Rise</v>
          </cell>
          <cell r="E36" t="str">
            <v>New</v>
          </cell>
          <cell r="F36">
            <v>60.689788900158746</v>
          </cell>
          <cell r="G36">
            <v>45.170081674083427</v>
          </cell>
          <cell r="H36">
            <v>35.82117285475239</v>
          </cell>
          <cell r="I36">
            <v>62.625155627233696</v>
          </cell>
          <cell r="J36">
            <v>68.313671900781529</v>
          </cell>
          <cell r="K36">
            <v>60.451186905320142</v>
          </cell>
          <cell r="L36">
            <v>93.878921795748312</v>
          </cell>
          <cell r="M36">
            <v>125.35695627561738</v>
          </cell>
          <cell r="N36">
            <v>157.15598579456281</v>
          </cell>
          <cell r="O36">
            <v>120.93091021212476</v>
          </cell>
          <cell r="P36">
            <v>108.43757543539168</v>
          </cell>
          <cell r="Q36">
            <v>88.318199049632</v>
          </cell>
          <cell r="R36">
            <v>84.940129394886824</v>
          </cell>
          <cell r="S36">
            <v>100.48299449426467</v>
          </cell>
          <cell r="T36">
            <v>84.345758897490967</v>
          </cell>
          <cell r="U36">
            <v>113.02294087309717</v>
          </cell>
          <cell r="V36">
            <v>126.51262939240925</v>
          </cell>
          <cell r="W36">
            <v>133.89036836975254</v>
          </cell>
          <cell r="X36">
            <v>129.79626132717482</v>
          </cell>
          <cell r="Y36">
            <v>122.20772126210333</v>
          </cell>
          <cell r="Z36">
            <v>125.96899342854817</v>
          </cell>
          <cell r="AA36">
            <v>120.8358790827151</v>
          </cell>
          <cell r="AB36">
            <v>73.391434677756436</v>
          </cell>
          <cell r="AC36">
            <v>61.463275206491645</v>
          </cell>
          <cell r="AD36">
            <v>55.334407117801909</v>
          </cell>
          <cell r="AE36">
            <v>72.465950538336273</v>
          </cell>
          <cell r="AF36">
            <v>121.44222300992257</v>
          </cell>
          <cell r="AG36">
            <v>99.352037293310332</v>
          </cell>
          <cell r="AH36">
            <v>115.11047691356247</v>
          </cell>
          <cell r="AI36">
            <v>146.31957413023412</v>
          </cell>
          <cell r="AJ36">
            <v>466.74314765475788</v>
          </cell>
          <cell r="AK36">
            <v>464.52847079755878</v>
          </cell>
          <cell r="AL36">
            <v>462.12923753559477</v>
          </cell>
          <cell r="AM36">
            <v>461.20645551175875</v>
          </cell>
          <cell r="AN36">
            <v>435.3685588444369</v>
          </cell>
          <cell r="AO36">
            <v>393.28969855764842</v>
          </cell>
          <cell r="AP36">
            <v>377.04873493818434</v>
          </cell>
          <cell r="AQ36">
            <v>380.7398630335195</v>
          </cell>
          <cell r="AR36">
            <v>387.1993372003484</v>
          </cell>
          <cell r="AS36">
            <v>389.04490124801771</v>
          </cell>
          <cell r="AT36">
            <v>395.31981901007907</v>
          </cell>
          <cell r="AU36">
            <v>395.13526260531506</v>
          </cell>
          <cell r="AV36">
            <v>401.22562396261065</v>
          </cell>
          <cell r="AW36">
            <v>407.6850981294449</v>
          </cell>
          <cell r="AX36">
            <v>414.88279791534046</v>
          </cell>
          <cell r="AY36">
            <v>417.28203117730709</v>
          </cell>
          <cell r="AZ36">
            <v>421.52682848694133</v>
          </cell>
          <cell r="BA36">
            <v>427.24807703470356</v>
          </cell>
          <cell r="BB36">
            <v>434.26122041583335</v>
          </cell>
          <cell r="BC36">
            <v>443.67359705893341</v>
          </cell>
          <cell r="BD36">
            <v>454.74698134493076</v>
          </cell>
        </row>
        <row r="37">
          <cell r="C37" t="str">
            <v>ID_Other Family</v>
          </cell>
          <cell r="D37" t="str">
            <v>Manufactured</v>
          </cell>
          <cell r="E37" t="str">
            <v>New</v>
          </cell>
          <cell r="F37">
            <v>1200</v>
          </cell>
          <cell r="G37">
            <v>838</v>
          </cell>
          <cell r="H37">
            <v>605</v>
          </cell>
          <cell r="I37">
            <v>572</v>
          </cell>
          <cell r="J37">
            <v>703</v>
          </cell>
          <cell r="K37">
            <v>820</v>
          </cell>
          <cell r="L37">
            <v>1089</v>
          </cell>
          <cell r="M37">
            <v>1696</v>
          </cell>
          <cell r="N37">
            <v>2779</v>
          </cell>
          <cell r="O37">
            <v>3712</v>
          </cell>
          <cell r="P37">
            <v>3167</v>
          </cell>
          <cell r="Q37">
            <v>2635</v>
          </cell>
          <cell r="R37">
            <v>2634</v>
          </cell>
          <cell r="S37">
            <v>2980</v>
          </cell>
          <cell r="T37">
            <v>2343</v>
          </cell>
          <cell r="U37">
            <v>1317</v>
          </cell>
          <cell r="V37">
            <v>998</v>
          </cell>
          <cell r="W37">
            <v>1042</v>
          </cell>
          <cell r="X37">
            <v>785</v>
          </cell>
          <cell r="Y37">
            <v>765</v>
          </cell>
          <cell r="Z37">
            <v>798</v>
          </cell>
          <cell r="AA37">
            <v>849</v>
          </cell>
          <cell r="AB37">
            <v>721</v>
          </cell>
          <cell r="AC37">
            <v>526</v>
          </cell>
          <cell r="AD37">
            <v>273</v>
          </cell>
          <cell r="AE37">
            <v>283</v>
          </cell>
          <cell r="AF37">
            <v>264</v>
          </cell>
          <cell r="AG37">
            <v>217</v>
          </cell>
          <cell r="AH37">
            <v>268.84999999999997</v>
          </cell>
          <cell r="AI37">
            <v>305.30833333333334</v>
          </cell>
          <cell r="AJ37">
            <v>268.5263888888889</v>
          </cell>
          <cell r="AK37">
            <v>267.78078703703704</v>
          </cell>
          <cell r="AL37">
            <v>265.24425154320988</v>
          </cell>
          <cell r="AM37">
            <v>265.45162680041153</v>
          </cell>
          <cell r="AN37">
            <v>273.52689793381347</v>
          </cell>
          <cell r="AO37">
            <v>274.30638092278235</v>
          </cell>
          <cell r="AP37">
            <v>269.13938885435721</v>
          </cell>
          <cell r="AQ37">
            <v>269.2415555152686</v>
          </cell>
          <cell r="AR37">
            <v>269.48501692830718</v>
          </cell>
          <cell r="AS37">
            <v>270.19181115915677</v>
          </cell>
          <cell r="AT37">
            <v>270.9818418856143</v>
          </cell>
          <cell r="AU37">
            <v>270.55766587758109</v>
          </cell>
          <cell r="AV37">
            <v>269.93288003671415</v>
          </cell>
          <cell r="AW37">
            <v>270.06512856710702</v>
          </cell>
          <cell r="AX37">
            <v>270.2023907424134</v>
          </cell>
          <cell r="AY37">
            <v>270.32195304476443</v>
          </cell>
          <cell r="AZ37">
            <v>270.34364335903234</v>
          </cell>
          <cell r="BA37">
            <v>270.23727693793541</v>
          </cell>
          <cell r="BB37">
            <v>270.18387878132779</v>
          </cell>
          <cell r="BC37">
            <v>270.22571190543005</v>
          </cell>
          <cell r="BD37">
            <v>270.25247579515059</v>
          </cell>
        </row>
        <row r="38">
          <cell r="C38" t="str">
            <v>ID_Single Family</v>
          </cell>
          <cell r="D38" t="str">
            <v>Single Family</v>
          </cell>
          <cell r="E38" t="str">
            <v>Existing</v>
          </cell>
          <cell r="AK38">
            <v>560451</v>
          </cell>
          <cell r="AL38">
            <v>559178.33834862499</v>
          </cell>
          <cell r="AM38">
            <v>557908.56663353147</v>
          </cell>
          <cell r="AN38">
            <v>556641.67829230614</v>
          </cell>
          <cell r="AO38">
            <v>555377.66677743755</v>
          </cell>
          <cell r="AP38">
            <v>554116.52555628214</v>
          </cell>
          <cell r="AQ38">
            <v>552858.24811103067</v>
          </cell>
          <cell r="AR38">
            <v>551602.82793867437</v>
          </cell>
          <cell r="AS38">
            <v>550350.25855097128</v>
          </cell>
          <cell r="AT38">
            <v>549100.5334744131</v>
          </cell>
          <cell r="AU38">
            <v>547853.64625019114</v>
          </cell>
          <cell r="AV38">
            <v>546609.59043416334</v>
          </cell>
          <cell r="AW38">
            <v>545368.35959682101</v>
          </cell>
          <cell r="AX38">
            <v>544129.94732325536</v>
          </cell>
          <cell r="AY38">
            <v>542894.34721312439</v>
          </cell>
          <cell r="AZ38">
            <v>541661.55288062</v>
          </cell>
          <cell r="BA38">
            <v>540431.55795443489</v>
          </cell>
          <cell r="BB38">
            <v>539204.35607772938</v>
          </cell>
          <cell r="BC38">
            <v>537979.94090809906</v>
          </cell>
          <cell r="BD38">
            <v>536758.30611754162</v>
          </cell>
        </row>
        <row r="39">
          <cell r="C39" t="str">
            <v>ID_Multi Family</v>
          </cell>
          <cell r="D39" t="str">
            <v>Multifamily - Low Rise</v>
          </cell>
          <cell r="E39" t="str">
            <v>Existing</v>
          </cell>
          <cell r="AK39">
            <v>62297.688470046371</v>
          </cell>
          <cell r="AL39">
            <v>62156.22176949741</v>
          </cell>
          <cell r="AM39">
            <v>62015.076314051694</v>
          </cell>
          <cell r="AN39">
            <v>61874.251374220112</v>
          </cell>
          <cell r="AO39">
            <v>61733.746222170106</v>
          </cell>
          <cell r="AP39">
            <v>61593.560131721882</v>
          </cell>
          <cell r="AQ39">
            <v>61453.692378344676</v>
          </cell>
          <cell r="AR39">
            <v>61314.142239152992</v>
          </cell>
          <cell r="AS39">
            <v>61174.908992902885</v>
          </cell>
          <cell r="AT39">
            <v>61035.991919988213</v>
          </cell>
          <cell r="AU39">
            <v>60897.390302436943</v>
          </cell>
          <cell r="AV39">
            <v>60759.103423907414</v>
          </cell>
          <cell r="AW39">
            <v>60621.130569684647</v>
          </cell>
          <cell r="AX39">
            <v>60483.471026676656</v>
          </cell>
          <cell r="AY39">
            <v>60346.124083410752</v>
          </cell>
          <cell r="AZ39">
            <v>60209.089030029871</v>
          </cell>
          <cell r="BA39">
            <v>60072.365158288914</v>
          </cell>
          <cell r="BB39">
            <v>59935.951761551063</v>
          </cell>
          <cell r="BC39">
            <v>59799.848134784159</v>
          </cell>
          <cell r="BD39">
            <v>59664.053574557031</v>
          </cell>
        </row>
        <row r="40">
          <cell r="D40" t="str">
            <v>Multifamily - High Rise</v>
          </cell>
          <cell r="E40" t="str">
            <v>Existing</v>
          </cell>
          <cell r="AK40">
            <v>14203.645467243141</v>
          </cell>
          <cell r="AL40">
            <v>14171.391576137949</v>
          </cell>
          <cell r="AM40">
            <v>14139.210927743146</v>
          </cell>
          <cell r="AN40">
            <v>14107.103355737881</v>
          </cell>
          <cell r="AO40">
            <v>14075.068694178986</v>
          </cell>
          <cell r="AP40">
            <v>14043.106777500123</v>
          </cell>
          <cell r="AQ40">
            <v>14011.21744051092</v>
          </cell>
          <cell r="AR40">
            <v>13979.400518396127</v>
          </cell>
          <cell r="AS40">
            <v>13947.655846714757</v>
          </cell>
          <cell r="AT40">
            <v>13915.983261399238</v>
          </cell>
          <cell r="AU40">
            <v>13884.382598754568</v>
          </cell>
          <cell r="AV40">
            <v>13852.853695457465</v>
          </cell>
          <cell r="AW40">
            <v>13821.396388555522</v>
          </cell>
          <cell r="AX40">
            <v>13790.010515466372</v>
          </cell>
          <cell r="AY40">
            <v>13758.695913976841</v>
          </cell>
          <cell r="AZ40">
            <v>13727.45242224211</v>
          </cell>
          <cell r="BA40">
            <v>13696.279878784881</v>
          </cell>
          <cell r="BB40">
            <v>13665.178122494543</v>
          </cell>
          <cell r="BC40">
            <v>13634.146992626336</v>
          </cell>
          <cell r="BD40">
            <v>13603.186328800522</v>
          </cell>
        </row>
        <row r="41">
          <cell r="C41" t="str">
            <v>ID_Other Family</v>
          </cell>
          <cell r="D41" t="str">
            <v>Manufactured</v>
          </cell>
          <cell r="E41" t="str">
            <v>Existing</v>
          </cell>
          <cell r="AK41">
            <v>84820.465509259258</v>
          </cell>
          <cell r="AL41">
            <v>83913.990341353419</v>
          </cell>
          <cell r="AM41">
            <v>83017.202661309115</v>
          </cell>
          <cell r="AN41">
            <v>82129.998939074561</v>
          </cell>
          <cell r="AO41">
            <v>81252.276751022233</v>
          </cell>
          <cell r="AP41">
            <v>80383.934768124556</v>
          </cell>
          <cell r="AQ41">
            <v>79524.872744255888</v>
          </cell>
          <cell r="AR41">
            <v>78674.991504619567</v>
          </cell>
          <cell r="AS41">
            <v>77834.19293429864</v>
          </cell>
          <cell r="AT41">
            <v>77002.379966928973</v>
          </cell>
          <cell r="AU41">
            <v>76179.456573493328</v>
          </cell>
          <cell r="AV41">
            <v>75365.32775123528</v>
          </cell>
          <cell r="AW41">
            <v>74559.899512691583</v>
          </cell>
          <cell r="AX41">
            <v>73763.07887484174</v>
          </cell>
          <cell r="AY41">
            <v>72974.773848373516</v>
          </cell>
          <cell r="AZ41">
            <v>72194.893427063245</v>
          </cell>
          <cell r="BA41">
            <v>71423.347577269524</v>
          </cell>
          <cell r="BB41">
            <v>70660.047227539253</v>
          </cell>
          <cell r="BC41">
            <v>69904.90425832475</v>
          </cell>
          <cell r="BD41">
            <v>69157.831491810764</v>
          </cell>
        </row>
        <row r="43">
          <cell r="D43" t="str">
            <v>MONTANA</v>
          </cell>
          <cell r="E43">
            <v>0.56999999999999995</v>
          </cell>
          <cell r="F43" t="str">
            <v>Western MT portion of state</v>
          </cell>
        </row>
        <row r="44">
          <cell r="C44" t="str">
            <v>MT_Single Family</v>
          </cell>
          <cell r="D44" t="str">
            <v>Single Family</v>
          </cell>
          <cell r="E44" t="str">
            <v>New</v>
          </cell>
          <cell r="F44">
            <v>1313</v>
          </cell>
          <cell r="G44">
            <v>972.4</v>
          </cell>
          <cell r="H44">
            <v>825.5</v>
          </cell>
          <cell r="I44">
            <v>730.6</v>
          </cell>
          <cell r="J44">
            <v>696.80000000000007</v>
          </cell>
          <cell r="K44">
            <v>925.6</v>
          </cell>
          <cell r="L44">
            <v>1349.4</v>
          </cell>
          <cell r="M44">
            <v>2454.4</v>
          </cell>
          <cell r="N44">
            <v>2601.3000000000002</v>
          </cell>
          <cell r="O44">
            <v>2906.8</v>
          </cell>
          <cell r="P44">
            <v>2382.9</v>
          </cell>
          <cell r="Q44">
            <v>2070.9</v>
          </cell>
          <cell r="R44">
            <v>1963</v>
          </cell>
          <cell r="S44">
            <v>1986.4</v>
          </cell>
          <cell r="T44">
            <v>2096.9</v>
          </cell>
          <cell r="U44">
            <v>2020.2</v>
          </cell>
          <cell r="V44">
            <v>2246.4</v>
          </cell>
          <cell r="W44">
            <v>2694.9</v>
          </cell>
          <cell r="X44">
            <v>3138.2000000000003</v>
          </cell>
          <cell r="Y44">
            <v>4468.1000000000004</v>
          </cell>
          <cell r="Z44">
            <v>4390.1000000000004</v>
          </cell>
          <cell r="AA44">
            <v>4347.2</v>
          </cell>
          <cell r="AB44">
            <v>3862.3</v>
          </cell>
          <cell r="AC44">
            <v>2616.9</v>
          </cell>
          <cell r="AD44">
            <v>1831.7</v>
          </cell>
          <cell r="AE44">
            <v>1666.6000000000001</v>
          </cell>
          <cell r="AF44">
            <v>1527.5</v>
          </cell>
          <cell r="AG44">
            <v>2199.6</v>
          </cell>
          <cell r="AH44">
            <v>2615.6</v>
          </cell>
          <cell r="AI44">
            <v>2434.9</v>
          </cell>
          <cell r="AJ44">
            <v>3003</v>
          </cell>
          <cell r="AK44">
            <v>3248.7000000000003</v>
          </cell>
          <cell r="AL44">
            <v>3173.3</v>
          </cell>
          <cell r="AM44">
            <v>3031.6</v>
          </cell>
          <cell r="AN44">
            <v>2824.9</v>
          </cell>
          <cell r="AO44">
            <v>2748.2000000000003</v>
          </cell>
          <cell r="AP44">
            <v>2665</v>
          </cell>
          <cell r="AQ44">
            <v>2611.7000000000003</v>
          </cell>
          <cell r="AR44">
            <v>2597.4</v>
          </cell>
          <cell r="AS44">
            <v>2561</v>
          </cell>
          <cell r="AT44">
            <v>2563.6</v>
          </cell>
          <cell r="AU44">
            <v>2544.1</v>
          </cell>
          <cell r="AV44">
            <v>2525.9</v>
          </cell>
          <cell r="AW44">
            <v>2477.8000000000002</v>
          </cell>
          <cell r="AX44">
            <v>2484.3000000000002</v>
          </cell>
          <cell r="AY44">
            <v>2481.7000000000003</v>
          </cell>
          <cell r="AZ44">
            <v>2475.2000000000003</v>
          </cell>
          <cell r="BA44">
            <v>2419.3000000000002</v>
          </cell>
          <cell r="BB44">
            <v>2415.4</v>
          </cell>
          <cell r="BC44">
            <v>2401.1</v>
          </cell>
          <cell r="BD44">
            <v>2398.5</v>
          </cell>
        </row>
        <row r="45">
          <cell r="C45" t="str">
            <v>MT_Multi Family</v>
          </cell>
          <cell r="D45" t="str">
            <v>Multifamily - Low Rise</v>
          </cell>
          <cell r="E45" t="str">
            <v>New</v>
          </cell>
          <cell r="F45">
            <v>860.82519174945844</v>
          </cell>
          <cell r="G45">
            <v>474.93825094095956</v>
          </cell>
          <cell r="H45">
            <v>125.55342428746027</v>
          </cell>
          <cell r="I45">
            <v>239.38975865025668</v>
          </cell>
          <cell r="J45">
            <v>86.494038342320181</v>
          </cell>
          <cell r="K45">
            <v>253.07778115310504</v>
          </cell>
          <cell r="L45">
            <v>443.40968982992769</v>
          </cell>
          <cell r="M45">
            <v>238.40668933003624</v>
          </cell>
          <cell r="N45">
            <v>450.83862929341456</v>
          </cell>
          <cell r="O45">
            <v>732.37259269994001</v>
          </cell>
          <cell r="P45">
            <v>865.92745922778568</v>
          </cell>
          <cell r="Q45">
            <v>1098.5131099856153</v>
          </cell>
          <cell r="R45">
            <v>785.96545249482699</v>
          </cell>
          <cell r="S45">
            <v>745.40877474760293</v>
          </cell>
          <cell r="T45">
            <v>685.7461288484983</v>
          </cell>
          <cell r="U45">
            <v>667.72203160881213</v>
          </cell>
          <cell r="V45">
            <v>593.63332238391354</v>
          </cell>
          <cell r="W45">
            <v>1035.9518784735571</v>
          </cell>
          <cell r="X45">
            <v>903.3500469773611</v>
          </cell>
          <cell r="Y45">
            <v>893.8619142539435</v>
          </cell>
          <cell r="Z45">
            <v>928.12087639779793</v>
          </cell>
          <cell r="AA45">
            <v>772.11945727824411</v>
          </cell>
          <cell r="AB45">
            <v>709.88601514140555</v>
          </cell>
          <cell r="AC45">
            <v>356.68663359518177</v>
          </cell>
          <cell r="AD45">
            <v>136.66696241508441</v>
          </cell>
          <cell r="AE45">
            <v>367.84636582419688</v>
          </cell>
          <cell r="AF45">
            <v>584.82600096441138</v>
          </cell>
          <cell r="AG45">
            <v>746.00336992138523</v>
          </cell>
          <cell r="AH45">
            <v>1413.6131024199028</v>
          </cell>
          <cell r="AI45">
            <v>1716.9789419190136</v>
          </cell>
          <cell r="AJ45">
            <v>1648.045460109282</v>
          </cell>
          <cell r="AK45">
            <v>1722.1281540862396</v>
          </cell>
          <cell r="AL45">
            <v>1580.7212534439332</v>
          </cell>
          <cell r="AM45">
            <v>1472.5799608727305</v>
          </cell>
          <cell r="AN45">
            <v>1442.4819321350953</v>
          </cell>
          <cell r="AO45">
            <v>1359.5082188973515</v>
          </cell>
          <cell r="AP45">
            <v>1280.00164720679</v>
          </cell>
          <cell r="AQ45">
            <v>1292.5421730399576</v>
          </cell>
          <cell r="AR45">
            <v>1322.3745937064909</v>
          </cell>
          <cell r="AS45">
            <v>1349.4518116826594</v>
          </cell>
          <cell r="AT45">
            <v>1351.6834656111594</v>
          </cell>
          <cell r="AU45">
            <v>1377.387737087626</v>
          </cell>
          <cell r="AV45">
            <v>1321.0487447305225</v>
          </cell>
          <cell r="AW45">
            <v>1307.9885038256584</v>
          </cell>
          <cell r="AX45">
            <v>1321.4989092063927</v>
          </cell>
          <cell r="AY45">
            <v>1360.8548786347953</v>
          </cell>
          <cell r="AZ45">
            <v>1395.7475402061953</v>
          </cell>
          <cell r="BA45">
            <v>1395.1035096345979</v>
          </cell>
          <cell r="BB45">
            <v>1429.4425019916998</v>
          </cell>
          <cell r="BC45">
            <v>1435.6741559201971</v>
          </cell>
          <cell r="BD45">
            <v>1447.3521406344007</v>
          </cell>
        </row>
        <row r="46">
          <cell r="C46" t="str">
            <v>MT</v>
          </cell>
          <cell r="D46" t="str">
            <v>Multifamily - High Rise</v>
          </cell>
          <cell r="E46" t="str">
            <v>New</v>
          </cell>
          <cell r="F46">
            <v>42.174808250541538</v>
          </cell>
          <cell r="G46">
            <v>26.061749059040462</v>
          </cell>
          <cell r="H46">
            <v>31.446575712539726</v>
          </cell>
          <cell r="I46">
            <v>24.610241349743323</v>
          </cell>
          <cell r="J46">
            <v>33.505961657679826</v>
          </cell>
          <cell r="K46">
            <v>42.922218846894957</v>
          </cell>
          <cell r="L46">
            <v>33.5903101700723</v>
          </cell>
          <cell r="M46">
            <v>45.593310669963749</v>
          </cell>
          <cell r="N46">
            <v>61.161370706585451</v>
          </cell>
          <cell r="O46">
            <v>69.627407300060014</v>
          </cell>
          <cell r="P46">
            <v>82.072540772214268</v>
          </cell>
          <cell r="Q46">
            <v>66.486890014384684</v>
          </cell>
          <cell r="R46">
            <v>65.034547505173009</v>
          </cell>
          <cell r="S46">
            <v>62.591225252397024</v>
          </cell>
          <cell r="T46">
            <v>62.253871151501713</v>
          </cell>
          <cell r="U46">
            <v>60.277968391187819</v>
          </cell>
          <cell r="V46">
            <v>85.366677616086406</v>
          </cell>
          <cell r="W46">
            <v>79.048121526442912</v>
          </cell>
          <cell r="X46">
            <v>79.649953022638883</v>
          </cell>
          <cell r="Y46">
            <v>82.138085746056518</v>
          </cell>
          <cell r="Z46">
            <v>73.879123602202057</v>
          </cell>
          <cell r="AA46">
            <v>69.880542721755916</v>
          </cell>
          <cell r="AB46">
            <v>49.113984858594421</v>
          </cell>
          <cell r="AC46">
            <v>37.313366404818197</v>
          </cell>
          <cell r="AD46">
            <v>52.333037584915587</v>
          </cell>
          <cell r="AE46">
            <v>68.15363417580312</v>
          </cell>
          <cell r="AF46">
            <v>105.17399903558866</v>
          </cell>
          <cell r="AG46">
            <v>93.9966300786148</v>
          </cell>
          <cell r="AH46">
            <v>113.38689758009713</v>
          </cell>
          <cell r="AI46">
            <v>125.02105808098651</v>
          </cell>
          <cell r="AJ46">
            <v>382.95453989071814</v>
          </cell>
          <cell r="AK46">
            <v>352.8718459137603</v>
          </cell>
          <cell r="AL46">
            <v>331.27874655606695</v>
          </cell>
          <cell r="AM46">
            <v>322.42003912726955</v>
          </cell>
          <cell r="AN46">
            <v>304.51806786490465</v>
          </cell>
          <cell r="AO46">
            <v>290.49178110264859</v>
          </cell>
          <cell r="AP46">
            <v>293.99835279320996</v>
          </cell>
          <cell r="AQ46">
            <v>300.45782696004244</v>
          </cell>
          <cell r="AR46">
            <v>305.62540629350912</v>
          </cell>
          <cell r="AS46">
            <v>306.54818831734065</v>
          </cell>
          <cell r="AT46">
            <v>309.31653438884064</v>
          </cell>
          <cell r="AU46">
            <v>298.61226291237398</v>
          </cell>
          <cell r="AV46">
            <v>296.95125526947754</v>
          </cell>
          <cell r="AW46">
            <v>301.01149617434152</v>
          </cell>
          <cell r="AX46">
            <v>309.50109079360732</v>
          </cell>
          <cell r="AY46">
            <v>316.14512136520466</v>
          </cell>
          <cell r="AZ46">
            <v>317.25245979380469</v>
          </cell>
          <cell r="BA46">
            <v>323.89649036540203</v>
          </cell>
          <cell r="BB46">
            <v>325.55749800830023</v>
          </cell>
          <cell r="BC46">
            <v>328.32584407980289</v>
          </cell>
          <cell r="BD46">
            <v>331.6478593655994</v>
          </cell>
        </row>
        <row r="47">
          <cell r="C47" t="str">
            <v>MT_Other Family</v>
          </cell>
          <cell r="D47" t="str">
            <v>Manufactured</v>
          </cell>
          <cell r="E47" t="str">
            <v>New</v>
          </cell>
          <cell r="F47">
            <v>923</v>
          </cell>
          <cell r="G47">
            <v>667</v>
          </cell>
          <cell r="H47">
            <v>514</v>
          </cell>
          <cell r="I47">
            <v>441</v>
          </cell>
          <cell r="J47">
            <v>480</v>
          </cell>
          <cell r="K47">
            <v>505</v>
          </cell>
          <cell r="L47">
            <v>653</v>
          </cell>
          <cell r="M47">
            <v>1021</v>
          </cell>
          <cell r="N47">
            <v>1453</v>
          </cell>
          <cell r="O47">
            <v>1871</v>
          </cell>
          <cell r="P47">
            <v>1772</v>
          </cell>
          <cell r="Q47">
            <v>1749</v>
          </cell>
          <cell r="R47">
            <v>1681</v>
          </cell>
          <cell r="S47">
            <v>1919</v>
          </cell>
          <cell r="T47">
            <v>1736</v>
          </cell>
          <cell r="U47">
            <v>1195</v>
          </cell>
          <cell r="V47">
            <v>922</v>
          </cell>
          <cell r="W47">
            <v>972</v>
          </cell>
          <cell r="X47">
            <v>827</v>
          </cell>
          <cell r="Y47">
            <v>697</v>
          </cell>
          <cell r="Z47">
            <v>641</v>
          </cell>
          <cell r="AA47">
            <v>611</v>
          </cell>
          <cell r="AB47">
            <v>593</v>
          </cell>
          <cell r="AC47">
            <v>437</v>
          </cell>
          <cell r="AD47">
            <v>290</v>
          </cell>
          <cell r="AE47">
            <v>325</v>
          </cell>
          <cell r="AF47">
            <v>361</v>
          </cell>
          <cell r="AG47">
            <v>468</v>
          </cell>
          <cell r="AH47">
            <v>308.75</v>
          </cell>
          <cell r="AI47">
            <v>364.95833333333331</v>
          </cell>
          <cell r="AJ47">
            <v>352.95138888888891</v>
          </cell>
          <cell r="AK47">
            <v>363.44328703703701</v>
          </cell>
          <cell r="AL47">
            <v>369.85050154320987</v>
          </cell>
          <cell r="AM47">
            <v>371.32558513374482</v>
          </cell>
          <cell r="AN47">
            <v>355.2131826560356</v>
          </cell>
          <cell r="AO47">
            <v>362.95704643204158</v>
          </cell>
          <cell r="AP47">
            <v>362.62349861515963</v>
          </cell>
          <cell r="AQ47">
            <v>364.23551690287144</v>
          </cell>
          <cell r="AR47">
            <v>364.36755521384384</v>
          </cell>
          <cell r="AS47">
            <v>363.45373082561611</v>
          </cell>
          <cell r="AT47">
            <v>362.14175510759469</v>
          </cell>
          <cell r="AU47">
            <v>363.29651718285459</v>
          </cell>
          <cell r="AV47">
            <v>363.35309564132336</v>
          </cell>
          <cell r="AW47">
            <v>363.47469514568405</v>
          </cell>
          <cell r="AX47">
            <v>363.34789151948604</v>
          </cell>
          <cell r="AY47">
            <v>363.17794757042651</v>
          </cell>
          <cell r="AZ47">
            <v>363.13198369456154</v>
          </cell>
          <cell r="BA47">
            <v>363.29702179238939</v>
          </cell>
          <cell r="BB47">
            <v>363.29710589397854</v>
          </cell>
          <cell r="BC47">
            <v>363.28777426942105</v>
          </cell>
          <cell r="BD47">
            <v>363.25662079004383</v>
          </cell>
        </row>
        <row r="48">
          <cell r="C48" t="str">
            <v>MT_Single Family</v>
          </cell>
          <cell r="D48" t="str">
            <v>Single Family</v>
          </cell>
          <cell r="E48" t="str">
            <v>Existing</v>
          </cell>
          <cell r="AK48">
            <v>323649.60000000009</v>
          </cell>
          <cell r="AL48">
            <v>322914.66253998509</v>
          </cell>
          <cell r="AM48">
            <v>322181.39396221231</v>
          </cell>
          <cell r="AN48">
            <v>321449.79047701514</v>
          </cell>
          <cell r="AO48">
            <v>320719.84830333246</v>
          </cell>
          <cell r="AP48">
            <v>319991.56366868917</v>
          </cell>
          <cell r="AQ48">
            <v>319264.93280917662</v>
          </cell>
          <cell r="AR48">
            <v>318539.95196943317</v>
          </cell>
          <cell r="AS48">
            <v>317816.61740262475</v>
          </cell>
          <cell r="AT48">
            <v>317094.92537042563</v>
          </cell>
          <cell r="AU48">
            <v>316374.87214299885</v>
          </cell>
          <cell r="AV48">
            <v>315656.4539989772</v>
          </cell>
          <cell r="AW48">
            <v>314939.66722544387</v>
          </cell>
          <cell r="AX48">
            <v>314224.50811791327</v>
          </cell>
          <cell r="AY48">
            <v>313510.9729803119</v>
          </cell>
          <cell r="AZ48">
            <v>312799.05812495912</v>
          </cell>
          <cell r="BA48">
            <v>312088.7598725484</v>
          </cell>
          <cell r="BB48">
            <v>311380.07455212792</v>
          </cell>
          <cell r="BC48">
            <v>310672.99850108189</v>
          </cell>
          <cell r="BD48">
            <v>309967.52806511155</v>
          </cell>
        </row>
        <row r="49">
          <cell r="C49" t="str">
            <v>MT_Multi Family</v>
          </cell>
          <cell r="D49" t="str">
            <v>Multifamily - Low Rise</v>
          </cell>
          <cell r="E49" t="str">
            <v>Existing</v>
          </cell>
          <cell r="AK49">
            <v>49246.589456226939</v>
          </cell>
          <cell r="AL49">
            <v>49134.75942376897</v>
          </cell>
          <cell r="AM49">
            <v>49023.183336940492</v>
          </cell>
          <cell r="AN49">
            <v>48911.860619077241</v>
          </cell>
          <cell r="AO49">
            <v>48800.790694824464</v>
          </cell>
          <cell r="AP49">
            <v>48689.972990133923</v>
          </cell>
          <cell r="AQ49">
            <v>48579.406932260943</v>
          </cell>
          <cell r="AR49">
            <v>48469.091949761445</v>
          </cell>
          <cell r="AS49">
            <v>48359.027472489004</v>
          </cell>
          <cell r="AT49">
            <v>48249.212931591894</v>
          </cell>
          <cell r="AU49">
            <v>48139.647759510139</v>
          </cell>
          <cell r="AV49">
            <v>48030.331389972584</v>
          </cell>
          <cell r="AW49">
            <v>47921.263257993989</v>
          </cell>
          <cell r="AX49">
            <v>47812.442799872078</v>
          </cell>
          <cell r="AY49">
            <v>47703.869453184649</v>
          </cell>
          <cell r="AZ49">
            <v>47595.54265678666</v>
          </cell>
          <cell r="BA49">
            <v>47487.461850807311</v>
          </cell>
          <cell r="BB49">
            <v>47379.626476647187</v>
          </cell>
          <cell r="BC49">
            <v>47272.035976975341</v>
          </cell>
          <cell r="BD49">
            <v>47164.689795726423</v>
          </cell>
        </row>
        <row r="50">
          <cell r="C50" t="str">
            <v>MT</v>
          </cell>
          <cell r="D50" t="str">
            <v>Multifamily - High Rise</v>
          </cell>
          <cell r="E50" t="str">
            <v>Existing</v>
          </cell>
          <cell r="AK50">
            <v>11228.042553191075</v>
          </cell>
          <cell r="AL50">
            <v>11202.545714180957</v>
          </cell>
          <cell r="AM50">
            <v>11177.106773846983</v>
          </cell>
          <cell r="AN50">
            <v>11151.725600711807</v>
          </cell>
          <cell r="AO50">
            <v>11126.402063596644</v>
          </cell>
          <cell r="AP50">
            <v>11101.136031620596</v>
          </cell>
          <cell r="AQ50">
            <v>11075.927374199966</v>
          </cell>
          <cell r="AR50">
            <v>11050.775961047593</v>
          </cell>
          <cell r="AS50">
            <v>11025.681662172174</v>
          </cell>
          <cell r="AT50">
            <v>11000.644347877589</v>
          </cell>
          <cell r="AU50">
            <v>10975.663888762239</v>
          </cell>
          <cell r="AV50">
            <v>10950.740155718371</v>
          </cell>
          <cell r="AW50">
            <v>10925.87301993141</v>
          </cell>
          <cell r="AX50">
            <v>10901.062352879297</v>
          </cell>
          <cell r="AY50">
            <v>10876.308026331822</v>
          </cell>
          <cell r="AZ50">
            <v>10851.609912349968</v>
          </cell>
          <cell r="BA50">
            <v>10826.967883285235</v>
          </cell>
          <cell r="BB50">
            <v>10802.381811778998</v>
          </cell>
          <cell r="BC50">
            <v>10777.851570761834</v>
          </cell>
          <cell r="BD50">
            <v>10753.377033452874</v>
          </cell>
        </row>
        <row r="51">
          <cell r="C51" t="str">
            <v>MT_Other Family</v>
          </cell>
          <cell r="D51" t="str">
            <v>Manufactured</v>
          </cell>
          <cell r="E51" t="str">
            <v>Existing</v>
          </cell>
          <cell r="AK51">
            <v>71434.103009259255</v>
          </cell>
          <cell r="AL51">
            <v>70670.687716372748</v>
          </cell>
          <cell r="AM51">
            <v>69915.431032397973</v>
          </cell>
          <cell r="AN51">
            <v>69168.245766391818</v>
          </cell>
          <cell r="AO51">
            <v>68429.045659219599</v>
          </cell>
          <cell r="AP51">
            <v>67697.74537359683</v>
          </cell>
          <cell r="AQ51">
            <v>66974.260484237457</v>
          </cell>
          <cell r="AR51">
            <v>66258.507468107273</v>
          </cell>
          <cell r="AS51">
            <v>65550.403694781649</v>
          </cell>
          <cell r="AT51">
            <v>64849.867416906163</v>
          </cell>
          <cell r="AU51">
            <v>64156.817760759273</v>
          </cell>
          <cell r="AV51">
            <v>63471.174716915804</v>
          </cell>
          <cell r="AW51">
            <v>62792.859131010227</v>
          </cell>
          <cell r="AX51">
            <v>62121.792694598647</v>
          </cell>
          <cell r="AY51">
            <v>61457.897936118447</v>
          </cell>
          <cell r="AZ51">
            <v>60801.098211944554</v>
          </cell>
          <cell r="BA51">
            <v>60151.317697541279</v>
          </cell>
          <cell r="BB51">
            <v>59508.481378708726</v>
          </cell>
          <cell r="BC51">
            <v>58872.515042922729</v>
          </cell>
          <cell r="BD51">
            <v>58243.345270767371</v>
          </cell>
        </row>
        <row r="53">
          <cell r="D53" t="str">
            <v>REGION</v>
          </cell>
        </row>
        <row r="54">
          <cell r="D54" t="str">
            <v>Single Family</v>
          </cell>
          <cell r="E54" t="str">
            <v>New</v>
          </cell>
          <cell r="F54">
            <v>28347.41</v>
          </cell>
          <cell r="G54">
            <v>29614.268</v>
          </cell>
          <cell r="H54">
            <v>32248.535</v>
          </cell>
          <cell r="I54">
            <v>34559.442000000003</v>
          </cell>
          <cell r="J54">
            <v>42040.175999999999</v>
          </cell>
          <cell r="K54">
            <v>48415.591999999997</v>
          </cell>
          <cell r="L54">
            <v>44234.158000000003</v>
          </cell>
          <cell r="M54">
            <v>57584.008000000002</v>
          </cell>
          <cell r="N54">
            <v>61360.741000000002</v>
          </cell>
          <cell r="O54">
            <v>63637.875999999997</v>
          </cell>
          <cell r="P54">
            <v>54867.252999999997</v>
          </cell>
          <cell r="Q54">
            <v>57384.413</v>
          </cell>
          <cell r="R54">
            <v>56006.91</v>
          </cell>
          <cell r="S54">
            <v>58939.248</v>
          </cell>
          <cell r="T54">
            <v>56527.233</v>
          </cell>
          <cell r="U54">
            <v>51608.514000000003</v>
          </cell>
          <cell r="V54">
            <v>52738.447999999997</v>
          </cell>
          <cell r="W54">
            <v>59782.093000000001</v>
          </cell>
          <cell r="X54">
            <v>67688.774000000005</v>
          </cell>
          <cell r="Y54">
            <v>74522.816999999995</v>
          </cell>
          <cell r="Z54">
            <v>84872.357000000004</v>
          </cell>
          <cell r="AA54">
            <v>75289.903999999995</v>
          </cell>
          <cell r="AB54">
            <v>57664.510999999999</v>
          </cell>
          <cell r="AC54">
            <v>34509.633000000002</v>
          </cell>
          <cell r="AD54">
            <v>24099.069</v>
          </cell>
          <cell r="AE54">
            <v>24846.962</v>
          </cell>
          <cell r="AF54">
            <v>23007.674999999999</v>
          </cell>
          <cell r="AG54">
            <v>29744.772000000001</v>
          </cell>
          <cell r="AH54">
            <v>35486.892</v>
          </cell>
          <cell r="AI54">
            <v>44415.892999999996</v>
          </cell>
          <cell r="AJ54">
            <v>58293.71</v>
          </cell>
          <cell r="AK54">
            <v>62685.758999999998</v>
          </cell>
          <cell r="AL54">
            <v>59961.781000000003</v>
          </cell>
          <cell r="AM54">
            <v>56834.012000000002</v>
          </cell>
          <cell r="AN54">
            <v>54985.192999999999</v>
          </cell>
          <cell r="AO54">
            <v>53507.474000000002</v>
          </cell>
          <cell r="AP54">
            <v>50982.05</v>
          </cell>
          <cell r="AQ54">
            <v>49561.669000000002</v>
          </cell>
          <cell r="AR54">
            <v>49324.517999999996</v>
          </cell>
          <cell r="AS54">
            <v>48815.77</v>
          </cell>
          <cell r="AT54">
            <v>49683.252</v>
          </cell>
          <cell r="AU54">
            <v>50030.137000000002</v>
          </cell>
          <cell r="AV54">
            <v>49387.762999999999</v>
          </cell>
          <cell r="AW54">
            <v>48079.345999999998</v>
          </cell>
          <cell r="AX54">
            <v>48129.050999999999</v>
          </cell>
          <cell r="AY54">
            <v>48690.569000000003</v>
          </cell>
          <cell r="AZ54">
            <v>48482.864000000001</v>
          </cell>
          <cell r="BA54">
            <v>46879.000999999997</v>
          </cell>
          <cell r="BB54">
            <v>46798.777999999998</v>
          </cell>
          <cell r="BC54">
            <v>46917.627</v>
          </cell>
          <cell r="BD54">
            <v>47236.144999999997</v>
          </cell>
        </row>
        <row r="55">
          <cell r="D55" t="str">
            <v>Multifamily - Low Rise</v>
          </cell>
          <cell r="E55" t="str">
            <v>New</v>
          </cell>
          <cell r="F55">
            <v>20270.709108606741</v>
          </cell>
          <cell r="G55">
            <v>18929.763197074921</v>
          </cell>
          <cell r="H55">
            <v>19012.285997102455</v>
          </cell>
          <cell r="I55">
            <v>22080.053999678374</v>
          </cell>
          <cell r="J55">
            <v>28601.778161129085</v>
          </cell>
          <cell r="K55">
            <v>27202.893689869055</v>
          </cell>
          <cell r="L55">
            <v>12390.21093788289</v>
          </cell>
          <cell r="M55">
            <v>12173.152842775997</v>
          </cell>
          <cell r="N55">
            <v>12361.89700061282</v>
          </cell>
          <cell r="O55">
            <v>17122.743158401601</v>
          </cell>
          <cell r="P55">
            <v>18662.733640245107</v>
          </cell>
          <cell r="Q55">
            <v>21954.730458996564</v>
          </cell>
          <cell r="R55">
            <v>20000.57314201623</v>
          </cell>
          <cell r="S55">
            <v>20642.129902132972</v>
          </cell>
          <cell r="T55">
            <v>18328.494801049026</v>
          </cell>
          <cell r="U55">
            <v>14151.270582179823</v>
          </cell>
          <cell r="V55">
            <v>14626.267683576692</v>
          </cell>
          <cell r="W55">
            <v>12028.647109827847</v>
          </cell>
          <cell r="X55">
            <v>13046.576324182055</v>
          </cell>
          <cell r="Y55">
            <v>13957.232094298253</v>
          </cell>
          <cell r="Z55">
            <v>13931.004497270837</v>
          </cell>
          <cell r="AA55">
            <v>15900.995334173014</v>
          </cell>
          <cell r="AB55">
            <v>15570.247880584542</v>
          </cell>
          <cell r="AC55">
            <v>11944.723214001346</v>
          </cell>
          <cell r="AD55">
            <v>4141.9202192737603</v>
          </cell>
          <cell r="AE55">
            <v>4082.3550519108016</v>
          </cell>
          <cell r="AF55">
            <v>7060.5047847544756</v>
          </cell>
          <cell r="AG55">
            <v>12168.678143163897</v>
          </cell>
          <cell r="AH55">
            <v>19129.179628017948</v>
          </cell>
          <cell r="AI55">
            <v>19420.059444838447</v>
          </cell>
          <cell r="AJ55">
            <v>23068.805408245826</v>
          </cell>
          <cell r="AK55">
            <v>23280.347100904564</v>
          </cell>
          <cell r="AL55">
            <v>23017.418106038647</v>
          </cell>
          <cell r="AM55">
            <v>22811.60852767331</v>
          </cell>
          <cell r="AN55">
            <v>22085.916378202593</v>
          </cell>
          <cell r="AO55">
            <v>20817.853908138593</v>
          </cell>
          <cell r="AP55">
            <v>20070.279329962508</v>
          </cell>
          <cell r="AQ55">
            <v>19887.831284331631</v>
          </cell>
          <cell r="AR55">
            <v>20257.583209811291</v>
          </cell>
          <cell r="AS55">
            <v>20750.368029493613</v>
          </cell>
          <cell r="AT55">
            <v>21314.334279744231</v>
          </cell>
          <cell r="AU55">
            <v>21403.286239774712</v>
          </cell>
          <cell r="AV55">
            <v>21409.137516518917</v>
          </cell>
          <cell r="AW55">
            <v>21443.358292282628</v>
          </cell>
          <cell r="AX55">
            <v>21209.865626522758</v>
          </cell>
          <cell r="AY55">
            <v>20954.17798283829</v>
          </cell>
          <cell r="AZ55">
            <v>20525.44023202754</v>
          </cell>
          <cell r="BA55">
            <v>20175.505597554071</v>
          </cell>
          <cell r="BB55">
            <v>19919.723927484571</v>
          </cell>
          <cell r="BC55">
            <v>19536.194066416414</v>
          </cell>
          <cell r="BD55">
            <v>19462.287131015248</v>
          </cell>
        </row>
        <row r="56">
          <cell r="D56" t="str">
            <v>Multifamily - High Rise</v>
          </cell>
          <cell r="E56" t="str">
            <v>New</v>
          </cell>
          <cell r="F56">
            <v>1479.0008913932584</v>
          </cell>
          <cell r="G56">
            <v>1541.8068029250769</v>
          </cell>
          <cell r="H56">
            <v>1789.2040028975434</v>
          </cell>
          <cell r="I56">
            <v>2697.4260003216255</v>
          </cell>
          <cell r="J56">
            <v>2452.621838870919</v>
          </cell>
          <cell r="K56">
            <v>1250.8263101309401</v>
          </cell>
          <cell r="L56">
            <v>1272.6790621171076</v>
          </cell>
          <cell r="M56">
            <v>1783.7271572240045</v>
          </cell>
          <cell r="N56">
            <v>2321.9429993871795</v>
          </cell>
          <cell r="O56">
            <v>2678.3968415983995</v>
          </cell>
          <cell r="P56">
            <v>3071.6263597548932</v>
          </cell>
          <cell r="Q56">
            <v>2881.3195410034373</v>
          </cell>
          <cell r="R56">
            <v>2811.49685798377</v>
          </cell>
          <cell r="S56">
            <v>2476.4300978670262</v>
          </cell>
          <cell r="T56">
            <v>2052.865198950974</v>
          </cell>
          <cell r="U56">
            <v>2155.6894178201746</v>
          </cell>
          <cell r="V56">
            <v>2035.7623164233071</v>
          </cell>
          <cell r="W56">
            <v>2249.9028901721549</v>
          </cell>
          <cell r="X56">
            <v>2341.7336758179449</v>
          </cell>
          <cell r="Y56">
            <v>2340.0879057017487</v>
          </cell>
          <cell r="Z56">
            <v>2581.1355027291629</v>
          </cell>
          <cell r="AA56">
            <v>2450.9446658269862</v>
          </cell>
          <cell r="AB56">
            <v>2125.3821194154557</v>
          </cell>
          <cell r="AC56">
            <v>1478.8567859986533</v>
          </cell>
          <cell r="AD56">
            <v>1471.80978072624</v>
          </cell>
          <cell r="AE56">
            <v>1909.1649480891979</v>
          </cell>
          <cell r="AF56">
            <v>3074.7952152455237</v>
          </cell>
          <cell r="AG56">
            <v>2010.1218568361005</v>
          </cell>
          <cell r="AH56">
            <v>2152.2103719820498</v>
          </cell>
          <cell r="AI56">
            <v>2768.8805551615533</v>
          </cell>
          <cell r="AJ56">
            <v>5337.8787559635048</v>
          </cell>
          <cell r="AK56">
            <v>5226.2387411561367</v>
          </cell>
          <cell r="AL56">
            <v>5239.95312759432</v>
          </cell>
          <cell r="AM56">
            <v>5271.2612760989568</v>
          </cell>
          <cell r="AN56">
            <v>4985.883552972361</v>
          </cell>
          <cell r="AO56">
            <v>4608.5912035798974</v>
          </cell>
          <cell r="AP56">
            <v>4509.6375960361838</v>
          </cell>
          <cell r="AQ56">
            <v>4481.760351096189</v>
          </cell>
          <cell r="AR56">
            <v>4621.8312800578688</v>
          </cell>
          <cell r="AS56">
            <v>4700.9782942419988</v>
          </cell>
          <cell r="AT56">
            <v>4828.2391631488581</v>
          </cell>
          <cell r="AU56">
            <v>4790.0249139778334</v>
          </cell>
          <cell r="AV56">
            <v>4782.0649962402858</v>
          </cell>
          <cell r="AW56">
            <v>4748.3908346265653</v>
          </cell>
          <cell r="AX56">
            <v>4733.4823682495089</v>
          </cell>
          <cell r="AY56">
            <v>4698.697177079107</v>
          </cell>
          <cell r="AZ56">
            <v>4599.2987885998937</v>
          </cell>
          <cell r="BA56">
            <v>4526.3104216428001</v>
          </cell>
          <cell r="BB56">
            <v>4422.0600452822764</v>
          </cell>
          <cell r="BC56">
            <v>4405.182362066379</v>
          </cell>
          <cell r="BD56">
            <v>4385.1136986120664</v>
          </cell>
        </row>
        <row r="57">
          <cell r="D57" t="str">
            <v>Manufactured</v>
          </cell>
          <cell r="E57" t="str">
            <v>New</v>
          </cell>
          <cell r="F57">
            <v>9693.11</v>
          </cell>
          <cell r="G57">
            <v>8065.19</v>
          </cell>
          <cell r="H57">
            <v>7680.98</v>
          </cell>
          <cell r="I57">
            <v>8859.3700000000008</v>
          </cell>
          <cell r="J57">
            <v>9760.6</v>
          </cell>
          <cell r="K57">
            <v>11657.85</v>
          </cell>
          <cell r="L57">
            <v>11534.21</v>
          </cell>
          <cell r="M57">
            <v>13344.97</v>
          </cell>
          <cell r="N57">
            <v>16910.21</v>
          </cell>
          <cell r="O57">
            <v>19707.47</v>
          </cell>
          <cell r="P57">
            <v>18879.04</v>
          </cell>
          <cell r="Q57">
            <v>16372.93</v>
          </cell>
          <cell r="R57">
            <v>16578.169999999998</v>
          </cell>
          <cell r="S57">
            <v>17170.830000000002</v>
          </cell>
          <cell r="T57">
            <v>13873.52</v>
          </cell>
          <cell r="U57">
            <v>9050.15</v>
          </cell>
          <cell r="V57">
            <v>6886.54</v>
          </cell>
          <cell r="W57">
            <v>7046.04</v>
          </cell>
          <cell r="X57">
            <v>6539.39</v>
          </cell>
          <cell r="Y57">
            <v>6359.29</v>
          </cell>
          <cell r="Z57">
            <v>6381.37</v>
          </cell>
          <cell r="AA57">
            <v>6080.27</v>
          </cell>
          <cell r="AB57">
            <v>4894.01</v>
          </cell>
          <cell r="AC57">
            <v>3674.09</v>
          </cell>
          <cell r="AD57">
            <v>2014.3</v>
          </cell>
          <cell r="AE57">
            <v>1796.25</v>
          </cell>
          <cell r="AF57">
            <v>1477.77</v>
          </cell>
          <cell r="AG57">
            <v>1516.76</v>
          </cell>
          <cell r="AH57">
            <v>2391.3375000000001</v>
          </cell>
          <cell r="AI57">
            <v>2145.0845833333333</v>
          </cell>
          <cell r="AJ57">
            <v>1890.2503472222222</v>
          </cell>
          <cell r="AK57">
            <v>1869.5754050925925</v>
          </cell>
          <cell r="AL57">
            <v>1881.796305941358</v>
          </cell>
          <cell r="AM57">
            <v>1949.1340235982509</v>
          </cell>
          <cell r="AN57">
            <v>2021.1963608646258</v>
          </cell>
          <cell r="AO57">
            <v>1959.5061710087307</v>
          </cell>
          <cell r="AP57">
            <v>1928.5764356212967</v>
          </cell>
          <cell r="AQ57">
            <v>1934.9641170211423</v>
          </cell>
          <cell r="AR57">
            <v>1945.862235675901</v>
          </cell>
          <cell r="AS57">
            <v>1956.539890631658</v>
          </cell>
          <cell r="AT57">
            <v>1957.7742018038925</v>
          </cell>
          <cell r="AU57">
            <v>1947.2038419604366</v>
          </cell>
          <cell r="AV57">
            <v>1945.153453785721</v>
          </cell>
          <cell r="AW57">
            <v>1947.9162901464586</v>
          </cell>
          <cell r="AX57">
            <v>1950.0749856673444</v>
          </cell>
          <cell r="AY57">
            <v>1950.7771106659191</v>
          </cell>
          <cell r="AZ57">
            <v>1949.8166473382953</v>
          </cell>
          <cell r="BA57">
            <v>1948.4903882606959</v>
          </cell>
          <cell r="BB57">
            <v>1948.7048126440727</v>
          </cell>
          <cell r="BC57">
            <v>1949.296705787131</v>
          </cell>
          <cell r="BD57">
            <v>1949.5267750605763</v>
          </cell>
        </row>
        <row r="58">
          <cell r="D58" t="str">
            <v>Single Family</v>
          </cell>
          <cell r="E58" t="str">
            <v>Existing</v>
          </cell>
          <cell r="AK58">
            <v>4203528.2719999999</v>
          </cell>
          <cell r="AL58">
            <v>4193982.9785983553</v>
          </cell>
          <cell r="AM58">
            <v>4184459.3604704877</v>
          </cell>
          <cell r="AN58">
            <v>4174957.36839659</v>
          </cell>
          <cell r="AO58">
            <v>4165476.9532686244</v>
          </cell>
          <cell r="AP58">
            <v>4156018.0660900641</v>
          </cell>
          <cell r="AQ58">
            <v>4146580.6579756448</v>
          </cell>
          <cell r="AR58">
            <v>4137164.6801511091</v>
          </cell>
          <cell r="AS58">
            <v>4127770.0839529554</v>
          </cell>
          <cell r="AT58">
            <v>4118396.8208281873</v>
          </cell>
          <cell r="AU58">
            <v>4109044.8423340586</v>
          </cell>
          <cell r="AV58">
            <v>4099714.1001378288</v>
          </cell>
          <cell r="AW58">
            <v>4090404.5460165106</v>
          </cell>
          <cell r="AX58">
            <v>4081116.1318566194</v>
          </cell>
          <cell r="AY58">
            <v>4071848.8096539262</v>
          </cell>
          <cell r="AZ58">
            <v>4062602.5315132081</v>
          </cell>
          <cell r="BA58">
            <v>4053377.2496480034</v>
          </cell>
          <cell r="BB58">
            <v>4044172.9163803621</v>
          </cell>
          <cell r="BC58">
            <v>4034989.4841406001</v>
          </cell>
          <cell r="BD58">
            <v>4025826.9054670548</v>
          </cell>
        </row>
        <row r="59">
          <cell r="D59" t="str">
            <v>Multifamily - Low Rise</v>
          </cell>
          <cell r="E59" t="str">
            <v>Existing</v>
          </cell>
          <cell r="AK59">
            <v>926243.25609262148</v>
          </cell>
          <cell r="AL59">
            <v>924139.92640956037</v>
          </cell>
          <cell r="AM59">
            <v>922041.3730050053</v>
          </cell>
          <cell r="AN59">
            <v>919947.58503289847</v>
          </cell>
          <cell r="AO59">
            <v>917858.55167181045</v>
          </cell>
          <cell r="AP59">
            <v>915774.26212488639</v>
          </cell>
          <cell r="AQ59">
            <v>913694.70561978838</v>
          </cell>
          <cell r="AR59">
            <v>911619.87140864041</v>
          </cell>
          <cell r="AS59">
            <v>909549.74876797362</v>
          </cell>
          <cell r="AT59">
            <v>907484.32699866977</v>
          </cell>
          <cell r="AU59">
            <v>905423.59542590659</v>
          </cell>
          <cell r="AV59">
            <v>903367.54339910217</v>
          </cell>
          <cell r="AW59">
            <v>901316.16029185988</v>
          </cell>
          <cell r="AX59">
            <v>899269.43550191447</v>
          </cell>
          <cell r="AY59">
            <v>897227.35845107585</v>
          </cell>
          <cell r="AZ59">
            <v>895189.9185851753</v>
          </cell>
          <cell r="BA59">
            <v>893157.10537401051</v>
          </cell>
          <cell r="BB59">
            <v>891128.90831129183</v>
          </cell>
          <cell r="BC59">
            <v>889105.31691458682</v>
          </cell>
          <cell r="BD59">
            <v>887086.32072526717</v>
          </cell>
        </row>
        <row r="60">
          <cell r="D60" t="str">
            <v>Multifamily - High Rise</v>
          </cell>
          <cell r="E60" t="str">
            <v>Existing</v>
          </cell>
          <cell r="AK60">
            <v>211180.07985625503</v>
          </cell>
          <cell r="AL60">
            <v>210700.52836963299</v>
          </cell>
          <cell r="AM60">
            <v>210222.06585706791</v>
          </cell>
          <cell r="AN60">
            <v>209744.68984569819</v>
          </cell>
          <cell r="AO60">
            <v>209268.39786827751</v>
          </cell>
          <cell r="AP60">
            <v>208793.18746316229</v>
          </cell>
          <cell r="AQ60">
            <v>208319.05617429892</v>
          </cell>
          <cell r="AR60">
            <v>207846.00155121088</v>
          </cell>
          <cell r="AS60">
            <v>207374.0211489865</v>
          </cell>
          <cell r="AT60">
            <v>206903.11252826577</v>
          </cell>
          <cell r="AU60">
            <v>206433.27325522827</v>
          </cell>
          <cell r="AV60">
            <v>205964.50090158021</v>
          </cell>
          <cell r="AW60">
            <v>205496.79304454199</v>
          </cell>
          <cell r="AX60">
            <v>205030.14726683579</v>
          </cell>
          <cell r="AY60">
            <v>204564.56115667295</v>
          </cell>
          <cell r="AZ60">
            <v>204100.03230774152</v>
          </cell>
          <cell r="BA60">
            <v>203636.55831919383</v>
          </cell>
          <cell r="BB60">
            <v>203174.13679563423</v>
          </cell>
          <cell r="BC60">
            <v>202712.76534710638</v>
          </cell>
          <cell r="BD60">
            <v>202252.44158908122</v>
          </cell>
        </row>
        <row r="61">
          <cell r="D61" t="str">
            <v>Manufactured</v>
          </cell>
          <cell r="E61" t="str">
            <v>Existing</v>
          </cell>
          <cell r="AK61">
            <v>572006.3278356482</v>
          </cell>
          <cell r="AL61">
            <v>565893.30394507048</v>
          </cell>
          <cell r="AM61">
            <v>559845.60985814757</v>
          </cell>
          <cell r="AN61">
            <v>553862.54739615123</v>
          </cell>
          <cell r="AO61">
            <v>547943.42584177968</v>
          </cell>
          <cell r="AP61">
            <v>542087.56185941794</v>
          </cell>
          <cell r="AQ61">
            <v>536294.27941624937</v>
          </cell>
          <cell r="AR61">
            <v>530562.90970421082</v>
          </cell>
          <cell r="AS61">
            <v>524892.79106278194</v>
          </cell>
          <cell r="AT61">
            <v>519283.26890259917</v>
          </cell>
          <cell r="AU61">
            <v>513733.69562988722</v>
          </cell>
          <cell r="AV61">
            <v>508243.4305716962</v>
          </cell>
          <cell r="AW61">
            <v>502811.8399019395</v>
          </cell>
          <cell r="AX61">
            <v>497438.2965682213</v>
          </cell>
          <cell r="AY61">
            <v>492122.18021944637</v>
          </cell>
          <cell r="AZ61">
            <v>486862.87713420321</v>
          </cell>
          <cell r="BA61">
            <v>481659.78014991269</v>
          </cell>
          <cell r="BB61">
            <v>476512.28859273402</v>
          </cell>
          <cell r="BC61">
            <v>471419.80820821953</v>
          </cell>
          <cell r="BD61">
            <v>466381.75109271082</v>
          </cell>
        </row>
        <row r="63">
          <cell r="G63">
            <v>1986</v>
          </cell>
          <cell r="H63">
            <v>1987</v>
          </cell>
          <cell r="I63">
            <v>1988</v>
          </cell>
          <cell r="J63">
            <v>1989</v>
          </cell>
          <cell r="K63">
            <v>1990</v>
          </cell>
          <cell r="L63">
            <v>1991</v>
          </cell>
          <cell r="M63">
            <v>1992</v>
          </cell>
          <cell r="N63">
            <v>1993</v>
          </cell>
          <cell r="O63">
            <v>1994</v>
          </cell>
          <cell r="P63">
            <v>1995</v>
          </cell>
          <cell r="Q63">
            <v>1996</v>
          </cell>
          <cell r="R63">
            <v>1997</v>
          </cell>
          <cell r="S63">
            <v>1998</v>
          </cell>
          <cell r="T63">
            <v>1999</v>
          </cell>
          <cell r="U63">
            <v>2000</v>
          </cell>
          <cell r="V63">
            <v>2001</v>
          </cell>
          <cell r="W63">
            <v>2002</v>
          </cell>
          <cell r="X63">
            <v>2003</v>
          </cell>
          <cell r="Y63">
            <v>2004</v>
          </cell>
          <cell r="Z63">
            <v>2005</v>
          </cell>
          <cell r="AA63">
            <v>2006</v>
          </cell>
          <cell r="AB63">
            <v>2007</v>
          </cell>
          <cell r="AC63">
            <v>2008</v>
          </cell>
          <cell r="AD63">
            <v>2009</v>
          </cell>
          <cell r="AE63">
            <v>2010</v>
          </cell>
        </row>
        <row r="65">
          <cell r="G65">
            <v>1913.6278001779131</v>
          </cell>
          <cell r="H65">
            <v>1919.2670567662774</v>
          </cell>
          <cell r="I65">
            <v>1924.9063133546417</v>
          </cell>
          <cell r="J65">
            <v>1930.5455699430061</v>
          </cell>
          <cell r="K65">
            <v>1936.1848265313704</v>
          </cell>
          <cell r="L65">
            <v>1941.8240831197347</v>
          </cell>
          <cell r="M65">
            <v>1947.4633397080986</v>
          </cell>
          <cell r="N65">
            <v>1979.8855944438292</v>
          </cell>
          <cell r="O65">
            <v>2012.3078491795598</v>
          </cell>
          <cell r="P65">
            <v>2044.7301039152903</v>
          </cell>
          <cell r="Q65">
            <v>2077.1523586510211</v>
          </cell>
          <cell r="R65">
            <v>2109.5746133867519</v>
          </cell>
          <cell r="S65">
            <v>2141.9968681224827</v>
          </cell>
          <cell r="T65">
            <v>2174.4191228582135</v>
          </cell>
          <cell r="U65">
            <v>2206.8413775939443</v>
          </cell>
          <cell r="V65">
            <v>2239.2636323296751</v>
          </cell>
          <cell r="W65">
            <v>2271.685887065406</v>
          </cell>
          <cell r="X65">
            <v>2304.1081418011368</v>
          </cell>
          <cell r="Y65">
            <v>2336.5303965368676</v>
          </cell>
          <cell r="Z65">
            <v>2368.9526512725984</v>
          </cell>
          <cell r="AA65">
            <v>2206.8413775939434</v>
          </cell>
          <cell r="AB65">
            <v>2185.6308440789344</v>
          </cell>
          <cell r="AC65">
            <v>2164.4203105639253</v>
          </cell>
          <cell r="AD65">
            <v>2143.2097770489163</v>
          </cell>
          <cell r="AE65">
            <v>2121.9992435339072</v>
          </cell>
        </row>
        <row r="66">
          <cell r="G66">
            <v>698.06928427699506</v>
          </cell>
          <cell r="H66">
            <v>708.32070921300988</v>
          </cell>
          <cell r="I66">
            <v>718.57213414902469</v>
          </cell>
          <cell r="J66">
            <v>728.82355908503951</v>
          </cell>
          <cell r="K66">
            <v>739.07498402105432</v>
          </cell>
          <cell r="L66">
            <v>749.32640895706913</v>
          </cell>
          <cell r="M66">
            <v>759.57783389308383</v>
          </cell>
          <cell r="N66">
            <v>768.47360788626315</v>
          </cell>
          <cell r="O66">
            <v>777.36938187944247</v>
          </cell>
          <cell r="P66">
            <v>786.26515587262179</v>
          </cell>
          <cell r="Q66">
            <v>795.16092986580111</v>
          </cell>
          <cell r="R66">
            <v>804.05670385898043</v>
          </cell>
          <cell r="S66">
            <v>812.95247785215975</v>
          </cell>
          <cell r="T66">
            <v>821.84825184533906</v>
          </cell>
          <cell r="U66">
            <v>830.74402583851838</v>
          </cell>
          <cell r="V66">
            <v>839.6397998316977</v>
          </cell>
          <cell r="W66">
            <v>848.53557382487702</v>
          </cell>
          <cell r="X66">
            <v>857.43134781805634</v>
          </cell>
          <cell r="Y66">
            <v>866.32712181123566</v>
          </cell>
          <cell r="Z66">
            <v>875.22289580441497</v>
          </cell>
          <cell r="AA66">
            <v>830.74402583851884</v>
          </cell>
          <cell r="AB66">
            <v>841.39264921368215</v>
          </cell>
          <cell r="AC66">
            <v>852.04127258884546</v>
          </cell>
          <cell r="AD66">
            <v>862.68989596400877</v>
          </cell>
          <cell r="AE66">
            <v>873.33851933917208</v>
          </cell>
        </row>
        <row r="67">
          <cell r="G67">
            <v>1167</v>
          </cell>
          <cell r="H67">
            <v>1167</v>
          </cell>
          <cell r="I67">
            <v>1167</v>
          </cell>
          <cell r="J67">
            <v>1167</v>
          </cell>
          <cell r="K67">
            <v>1167</v>
          </cell>
          <cell r="L67">
            <v>1167</v>
          </cell>
          <cell r="M67">
            <v>1167</v>
          </cell>
          <cell r="N67">
            <v>1167</v>
          </cell>
          <cell r="O67">
            <v>1167</v>
          </cell>
          <cell r="P67">
            <v>1167</v>
          </cell>
          <cell r="Q67">
            <v>1167</v>
          </cell>
          <cell r="R67">
            <v>1167</v>
          </cell>
          <cell r="S67">
            <v>1167</v>
          </cell>
          <cell r="T67">
            <v>1167</v>
          </cell>
          <cell r="U67">
            <v>1167</v>
          </cell>
          <cell r="V67">
            <v>1167</v>
          </cell>
          <cell r="W67">
            <v>1167</v>
          </cell>
          <cell r="X67">
            <v>1167</v>
          </cell>
          <cell r="Y67">
            <v>1167</v>
          </cell>
          <cell r="Z67">
            <v>1167</v>
          </cell>
          <cell r="AA67">
            <v>1167</v>
          </cell>
          <cell r="AB67">
            <v>1167</v>
          </cell>
          <cell r="AC67">
            <v>1167</v>
          </cell>
          <cell r="AD67">
            <v>1167</v>
          </cell>
          <cell r="AE67">
            <v>1167</v>
          </cell>
        </row>
        <row r="68">
          <cell r="G68">
            <v>1029.0487523611168</v>
          </cell>
          <cell r="H68">
            <v>1097.2261598014015</v>
          </cell>
          <cell r="I68">
            <v>1165.4035672416862</v>
          </cell>
          <cell r="J68">
            <v>1233.5809746819709</v>
          </cell>
          <cell r="K68">
            <v>1301.7583821222556</v>
          </cell>
          <cell r="L68">
            <v>1369.9357895625403</v>
          </cell>
          <cell r="M68">
            <v>1438.1131970028248</v>
          </cell>
          <cell r="N68">
            <v>1454.5206034528924</v>
          </cell>
          <cell r="O68">
            <v>1470.9280099029602</v>
          </cell>
          <cell r="P68">
            <v>1487.335416353028</v>
          </cell>
          <cell r="Q68">
            <v>1503.7428228030958</v>
          </cell>
          <cell r="R68">
            <v>1520.1502292531636</v>
          </cell>
          <cell r="S68">
            <v>1536.5576357032314</v>
          </cell>
          <cell r="T68">
            <v>1552.9650421532992</v>
          </cell>
          <cell r="U68">
            <v>1569.372448603367</v>
          </cell>
          <cell r="V68">
            <v>1585.7798550534349</v>
          </cell>
          <cell r="W68">
            <v>1602.1872615035027</v>
          </cell>
          <cell r="X68">
            <v>1618.5946679535705</v>
          </cell>
          <cell r="Y68">
            <v>1635.0020744036383</v>
          </cell>
          <cell r="Z68">
            <v>1651.4094808537061</v>
          </cell>
          <cell r="AA68">
            <v>1569.3724486033664</v>
          </cell>
          <cell r="AB68">
            <v>1563.8258925279456</v>
          </cell>
          <cell r="AC68">
            <v>1558.2793364525248</v>
          </cell>
          <cell r="AD68">
            <v>1552.7327803771041</v>
          </cell>
          <cell r="AE68">
            <v>1547.1862243016833</v>
          </cell>
        </row>
        <row r="75">
          <cell r="G75">
            <v>2064.1078222566443</v>
          </cell>
          <cell r="H75">
            <v>2077.3226475548058</v>
          </cell>
          <cell r="I75">
            <v>2090.5374728529673</v>
          </cell>
          <cell r="J75">
            <v>2103.7522981511288</v>
          </cell>
          <cell r="K75">
            <v>2116.9671234492903</v>
          </cell>
          <cell r="L75">
            <v>2130.1819487474518</v>
          </cell>
          <cell r="M75">
            <v>2143.3967740456146</v>
          </cell>
          <cell r="N75">
            <v>2172.9935438846765</v>
          </cell>
          <cell r="O75">
            <v>2202.5903137237383</v>
          </cell>
          <cell r="P75">
            <v>2232.1870835628001</v>
          </cell>
          <cell r="Q75">
            <v>2261.783853401862</v>
          </cell>
          <cell r="R75">
            <v>2291.3806232409238</v>
          </cell>
          <cell r="S75">
            <v>2320.9773930799856</v>
          </cell>
          <cell r="T75">
            <v>2350.5741629190475</v>
          </cell>
          <cell r="U75">
            <v>2380.1709327581093</v>
          </cell>
          <cell r="V75">
            <v>2409.7677025971711</v>
          </cell>
          <cell r="W75">
            <v>2439.364472436233</v>
          </cell>
          <cell r="X75">
            <v>2468.9612422752948</v>
          </cell>
          <cell r="Y75">
            <v>2498.5580121143566</v>
          </cell>
          <cell r="Z75">
            <v>2528.1547819534185</v>
          </cell>
          <cell r="AA75">
            <v>2380.1709327581084</v>
          </cell>
          <cell r="AB75">
            <v>2386.7545055478154</v>
          </cell>
          <cell r="AC75">
            <v>2393.3380783375223</v>
          </cell>
          <cell r="AD75">
            <v>2399.9216511272293</v>
          </cell>
          <cell r="AE75">
            <v>2406.5052239169363</v>
          </cell>
        </row>
        <row r="76">
          <cell r="G76">
            <v>698.06928427699506</v>
          </cell>
          <cell r="H76">
            <v>708.32070921300988</v>
          </cell>
          <cell r="I76">
            <v>718.57213414902469</v>
          </cell>
          <cell r="J76">
            <v>728.82355908503951</v>
          </cell>
          <cell r="K76">
            <v>739.07498402105432</v>
          </cell>
          <cell r="L76">
            <v>749.32640895706913</v>
          </cell>
          <cell r="M76">
            <v>759.57783389308383</v>
          </cell>
          <cell r="N76">
            <v>768.01287342852402</v>
          </cell>
          <cell r="O76">
            <v>776.4479129639642</v>
          </cell>
          <cell r="P76">
            <v>784.88295249940438</v>
          </cell>
          <cell r="Q76">
            <v>793.31799203484456</v>
          </cell>
          <cell r="R76">
            <v>801.75303157028475</v>
          </cell>
          <cell r="S76">
            <v>810.18807110572493</v>
          </cell>
          <cell r="T76">
            <v>818.62311064116511</v>
          </cell>
          <cell r="U76">
            <v>827.0581501766053</v>
          </cell>
          <cell r="V76">
            <v>835.49318971204548</v>
          </cell>
          <cell r="W76">
            <v>843.92822924748566</v>
          </cell>
          <cell r="X76">
            <v>852.36326878292584</v>
          </cell>
          <cell r="Y76">
            <v>860.79830831836603</v>
          </cell>
          <cell r="Z76">
            <v>869.23334785380621</v>
          </cell>
          <cell r="AA76">
            <v>827.05815017660575</v>
          </cell>
          <cell r="AB76">
            <v>838.1675080095082</v>
          </cell>
          <cell r="AC76">
            <v>849.27686584241064</v>
          </cell>
          <cell r="AD76">
            <v>860.38622367531309</v>
          </cell>
          <cell r="AE76">
            <v>871.49558150821554</v>
          </cell>
        </row>
        <row r="77">
          <cell r="G77">
            <v>1167</v>
          </cell>
          <cell r="H77">
            <v>1167</v>
          </cell>
          <cell r="I77">
            <v>1167</v>
          </cell>
          <cell r="J77">
            <v>1167</v>
          </cell>
          <cell r="K77">
            <v>1167</v>
          </cell>
          <cell r="L77">
            <v>1167</v>
          </cell>
          <cell r="M77">
            <v>1167</v>
          </cell>
          <cell r="N77">
            <v>1167</v>
          </cell>
          <cell r="O77">
            <v>1167</v>
          </cell>
          <cell r="P77">
            <v>1167</v>
          </cell>
          <cell r="Q77">
            <v>1167</v>
          </cell>
          <cell r="R77">
            <v>1167</v>
          </cell>
          <cell r="S77">
            <v>1167</v>
          </cell>
          <cell r="T77">
            <v>1167</v>
          </cell>
          <cell r="U77">
            <v>1167</v>
          </cell>
          <cell r="V77">
            <v>1167</v>
          </cell>
          <cell r="W77">
            <v>1167</v>
          </cell>
          <cell r="X77">
            <v>1167</v>
          </cell>
          <cell r="Y77">
            <v>1167</v>
          </cell>
          <cell r="Z77">
            <v>1167</v>
          </cell>
          <cell r="AA77">
            <v>1167</v>
          </cell>
          <cell r="AB77">
            <v>1167</v>
          </cell>
          <cell r="AC77">
            <v>1167</v>
          </cell>
          <cell r="AD77">
            <v>1167</v>
          </cell>
          <cell r="AE77">
            <v>1167</v>
          </cell>
        </row>
        <row r="78">
          <cell r="G78">
            <v>1168.8738334833329</v>
          </cell>
          <cell r="H78">
            <v>1178.0613546668903</v>
          </cell>
          <cell r="I78">
            <v>1187.2488758504478</v>
          </cell>
          <cell r="J78">
            <v>1196.4363970340053</v>
          </cell>
          <cell r="K78">
            <v>1205.6239182175627</v>
          </cell>
          <cell r="L78">
            <v>1214.8114394011202</v>
          </cell>
          <cell r="M78">
            <v>1223.9989605846772</v>
          </cell>
          <cell r="N78">
            <v>1276.2228998482572</v>
          </cell>
          <cell r="O78">
            <v>1328.4468391118371</v>
          </cell>
          <cell r="P78">
            <v>1380.6707783754171</v>
          </cell>
          <cell r="Q78">
            <v>1432.894717638997</v>
          </cell>
          <cell r="R78">
            <v>1485.118656902577</v>
          </cell>
          <cell r="S78">
            <v>1537.3425961661569</v>
          </cell>
          <cell r="T78">
            <v>1589.5665354297369</v>
          </cell>
          <cell r="U78">
            <v>1641.7904746933168</v>
          </cell>
          <cell r="V78">
            <v>1694.0144139568968</v>
          </cell>
          <cell r="W78">
            <v>1746.2383532204767</v>
          </cell>
          <cell r="X78">
            <v>1798.4622924840567</v>
          </cell>
          <cell r="Y78">
            <v>1850.6862317476366</v>
          </cell>
          <cell r="Z78">
            <v>1902.9101710112166</v>
          </cell>
          <cell r="AA78">
            <v>1641.7904746933164</v>
          </cell>
          <cell r="AB78">
            <v>1579.0383181111101</v>
          </cell>
          <cell r="AC78">
            <v>1516.2861615289039</v>
          </cell>
          <cell r="AD78">
            <v>1453.5340049466977</v>
          </cell>
          <cell r="AE78">
            <v>1390.7818483644915</v>
          </cell>
        </row>
        <row r="85">
          <cell r="G85">
            <v>2155.8815029472858</v>
          </cell>
          <cell r="H85">
            <v>2184.9101777532496</v>
          </cell>
          <cell r="I85">
            <v>2213.9388525592135</v>
          </cell>
          <cell r="J85">
            <v>2242.9675273651774</v>
          </cell>
          <cell r="K85">
            <v>2271.9962021711412</v>
          </cell>
          <cell r="L85">
            <v>2301.0248769771051</v>
          </cell>
          <cell r="M85">
            <v>2330.0535517830704</v>
          </cell>
          <cell r="N85">
            <v>2314.0416857828459</v>
          </cell>
          <cell r="O85">
            <v>2298.0298197826214</v>
          </cell>
          <cell r="P85">
            <v>2282.0179537823969</v>
          </cell>
          <cell r="Q85">
            <v>2266.0060877821725</v>
          </cell>
          <cell r="R85">
            <v>2249.994221781948</v>
          </cell>
          <cell r="S85">
            <v>2233.9823557817235</v>
          </cell>
          <cell r="T85">
            <v>2217.9704897814991</v>
          </cell>
          <cell r="U85">
            <v>2201.9586237812746</v>
          </cell>
          <cell r="V85">
            <v>2185.9467577810501</v>
          </cell>
          <cell r="W85">
            <v>2169.9348917808256</v>
          </cell>
          <cell r="X85">
            <v>2153.9230257806012</v>
          </cell>
          <cell r="Y85">
            <v>2137.9111597803767</v>
          </cell>
          <cell r="Z85">
            <v>2121.8992937801522</v>
          </cell>
          <cell r="AA85">
            <v>2201.9586237812732</v>
          </cell>
          <cell r="AB85">
            <v>2240.9786175580202</v>
          </cell>
          <cell r="AC85">
            <v>2279.9986113347672</v>
          </cell>
          <cell r="AD85">
            <v>2319.0186051115143</v>
          </cell>
          <cell r="AE85">
            <v>2358.0385988882613</v>
          </cell>
        </row>
        <row r="86">
          <cell r="G86">
            <v>698.06928427699506</v>
          </cell>
          <cell r="H86">
            <v>708.32070921300988</v>
          </cell>
          <cell r="I86">
            <v>718.57213414902469</v>
          </cell>
          <cell r="J86">
            <v>728.82355908503951</v>
          </cell>
          <cell r="K86">
            <v>739.07498402105432</v>
          </cell>
          <cell r="L86">
            <v>749.32640895706913</v>
          </cell>
          <cell r="M86">
            <v>759.57783389308383</v>
          </cell>
          <cell r="N86">
            <v>768.01287342852402</v>
          </cell>
          <cell r="O86">
            <v>776.4479129639642</v>
          </cell>
          <cell r="P86">
            <v>784.88295249940438</v>
          </cell>
          <cell r="Q86">
            <v>793.31799203484456</v>
          </cell>
          <cell r="R86">
            <v>801.75303157028475</v>
          </cell>
          <cell r="S86">
            <v>810.18807110572493</v>
          </cell>
          <cell r="T86">
            <v>818.62311064116511</v>
          </cell>
          <cell r="U86">
            <v>827.0581501766053</v>
          </cell>
          <cell r="V86">
            <v>835.49318971204548</v>
          </cell>
          <cell r="W86">
            <v>843.92822924748566</v>
          </cell>
          <cell r="X86">
            <v>852.36326878292584</v>
          </cell>
          <cell r="Y86">
            <v>860.79830831836603</v>
          </cell>
          <cell r="Z86">
            <v>869.23334785380621</v>
          </cell>
          <cell r="AA86">
            <v>827.05815017660575</v>
          </cell>
          <cell r="AB86">
            <v>838.1675080095082</v>
          </cell>
          <cell r="AC86">
            <v>849.27686584241064</v>
          </cell>
          <cell r="AD86">
            <v>860.38622367531309</v>
          </cell>
          <cell r="AE86">
            <v>871.49558150821554</v>
          </cell>
        </row>
        <row r="87">
          <cell r="G87">
            <v>1167</v>
          </cell>
          <cell r="H87">
            <v>1167</v>
          </cell>
          <cell r="I87">
            <v>1167</v>
          </cell>
          <cell r="J87">
            <v>1167</v>
          </cell>
          <cell r="K87">
            <v>1167</v>
          </cell>
          <cell r="L87">
            <v>1167</v>
          </cell>
          <cell r="M87">
            <v>1167</v>
          </cell>
          <cell r="N87">
            <v>1167</v>
          </cell>
          <cell r="O87">
            <v>1167</v>
          </cell>
          <cell r="P87">
            <v>1167</v>
          </cell>
          <cell r="Q87">
            <v>1167</v>
          </cell>
          <cell r="R87">
            <v>1167</v>
          </cell>
          <cell r="S87">
            <v>1167</v>
          </cell>
          <cell r="T87">
            <v>1167</v>
          </cell>
          <cell r="U87">
            <v>1167</v>
          </cell>
          <cell r="V87">
            <v>1167</v>
          </cell>
          <cell r="W87">
            <v>1167</v>
          </cell>
          <cell r="X87">
            <v>1167</v>
          </cell>
          <cell r="Y87">
            <v>1167</v>
          </cell>
          <cell r="Z87">
            <v>1167</v>
          </cell>
          <cell r="AA87">
            <v>1167</v>
          </cell>
          <cell r="AB87">
            <v>1167</v>
          </cell>
          <cell r="AC87">
            <v>1167</v>
          </cell>
          <cell r="AD87">
            <v>1167</v>
          </cell>
          <cell r="AE87">
            <v>1167</v>
          </cell>
        </row>
        <row r="88">
          <cell r="G88">
            <v>1185.5891467799934</v>
          </cell>
          <cell r="H88">
            <v>1211.1874468780647</v>
          </cell>
          <cell r="I88">
            <v>1236.7857469761361</v>
          </cell>
          <cell r="J88">
            <v>1262.3840470742075</v>
          </cell>
          <cell r="K88">
            <v>1287.9823471722789</v>
          </cell>
          <cell r="L88">
            <v>1313.5806472703503</v>
          </cell>
          <cell r="M88">
            <v>1339.1789473684209</v>
          </cell>
          <cell r="N88">
            <v>1363.3137548732943</v>
          </cell>
          <cell r="O88">
            <v>1387.4485623781677</v>
          </cell>
          <cell r="P88">
            <v>1411.5833698830411</v>
          </cell>
          <cell r="Q88">
            <v>1435.7181773879145</v>
          </cell>
          <cell r="R88">
            <v>1459.8529848927878</v>
          </cell>
          <cell r="S88">
            <v>1483.9877923976612</v>
          </cell>
          <cell r="T88">
            <v>1508.1225999025346</v>
          </cell>
          <cell r="U88">
            <v>1532.257407407408</v>
          </cell>
          <cell r="V88">
            <v>1556.3922149122814</v>
          </cell>
          <cell r="W88">
            <v>1580.5270224171547</v>
          </cell>
          <cell r="X88">
            <v>1604.6618299220281</v>
          </cell>
          <cell r="Y88">
            <v>1628.7966374269015</v>
          </cell>
          <cell r="Z88">
            <v>1652.9314449317749</v>
          </cell>
          <cell r="AA88">
            <v>1532.2574074074075</v>
          </cell>
          <cell r="AB88">
            <v>1537.9043981481482</v>
          </cell>
          <cell r="AC88">
            <v>1543.5513888888888</v>
          </cell>
          <cell r="AD88">
            <v>1549.1983796296295</v>
          </cell>
          <cell r="AE88">
            <v>1554.8453703703701</v>
          </cell>
        </row>
        <row r="95">
          <cell r="G95">
            <v>2189.132116156165</v>
          </cell>
          <cell r="H95">
            <v>2153.2906631184565</v>
          </cell>
          <cell r="I95">
            <v>2117.4492100807479</v>
          </cell>
          <cell r="J95">
            <v>2081.6077570430393</v>
          </cell>
          <cell r="K95">
            <v>2045.7663040053308</v>
          </cell>
          <cell r="L95">
            <v>2009.9248509676222</v>
          </cell>
          <cell r="M95">
            <v>1974.083397929913</v>
          </cell>
          <cell r="N95">
            <v>2052.2554545152962</v>
          </cell>
          <cell r="O95">
            <v>2130.4275111006791</v>
          </cell>
          <cell r="P95">
            <v>2208.5995676860621</v>
          </cell>
          <cell r="Q95">
            <v>2286.771624271445</v>
          </cell>
          <cell r="R95">
            <v>2364.943680856828</v>
          </cell>
          <cell r="S95">
            <v>2443.115737442211</v>
          </cell>
          <cell r="T95">
            <v>2521.2877940275939</v>
          </cell>
          <cell r="U95">
            <v>2599.4598506129769</v>
          </cell>
          <cell r="V95">
            <v>2677.6319071983598</v>
          </cell>
          <cell r="W95">
            <v>2755.8039637837428</v>
          </cell>
          <cell r="X95">
            <v>2833.9760203691258</v>
          </cell>
          <cell r="Y95">
            <v>2912.1480769545087</v>
          </cell>
          <cell r="Z95">
            <v>2990.3201335398917</v>
          </cell>
          <cell r="AA95">
            <v>2599.4598506129778</v>
          </cell>
          <cell r="AB95">
            <v>2551.8698894298795</v>
          </cell>
          <cell r="AC95">
            <v>2504.2799282467813</v>
          </cell>
          <cell r="AD95">
            <v>2456.6899670636831</v>
          </cell>
          <cell r="AE95">
            <v>2409.1000058805848</v>
          </cell>
        </row>
        <row r="96">
          <cell r="G96">
            <v>698.06928427699506</v>
          </cell>
          <cell r="H96">
            <v>708.32070921300988</v>
          </cell>
          <cell r="I96">
            <v>718.57213414902469</v>
          </cell>
          <cell r="J96">
            <v>728.82355908503951</v>
          </cell>
          <cell r="K96">
            <v>739.07498402105432</v>
          </cell>
          <cell r="L96">
            <v>749.32640895706913</v>
          </cell>
          <cell r="M96">
            <v>759.57783389308383</v>
          </cell>
          <cell r="N96">
            <v>768.01287342852402</v>
          </cell>
          <cell r="O96">
            <v>776.4479129639642</v>
          </cell>
          <cell r="P96">
            <v>784.88295249940438</v>
          </cell>
          <cell r="Q96">
            <v>793.31799203484456</v>
          </cell>
          <cell r="R96">
            <v>801.75303157028475</v>
          </cell>
          <cell r="S96">
            <v>810.18807110572493</v>
          </cell>
          <cell r="T96">
            <v>818.62311064116511</v>
          </cell>
          <cell r="U96">
            <v>827.0581501766053</v>
          </cell>
          <cell r="V96">
            <v>835.49318971204548</v>
          </cell>
          <cell r="W96">
            <v>843.92822924748566</v>
          </cell>
          <cell r="X96">
            <v>852.36326878292584</v>
          </cell>
          <cell r="Y96">
            <v>860.79830831836603</v>
          </cell>
          <cell r="Z96">
            <v>869.23334785380621</v>
          </cell>
          <cell r="AA96">
            <v>827.05815017660575</v>
          </cell>
          <cell r="AB96">
            <v>838.1675080095082</v>
          </cell>
          <cell r="AC96">
            <v>849.27686584241064</v>
          </cell>
          <cell r="AD96">
            <v>860.38622367531309</v>
          </cell>
          <cell r="AE96">
            <v>871.49558150821554</v>
          </cell>
        </row>
        <row r="97">
          <cell r="G97">
            <v>1167</v>
          </cell>
          <cell r="H97">
            <v>1167</v>
          </cell>
          <cell r="I97">
            <v>1167</v>
          </cell>
          <cell r="J97">
            <v>1167</v>
          </cell>
          <cell r="K97">
            <v>1167</v>
          </cell>
          <cell r="L97">
            <v>1167</v>
          </cell>
          <cell r="M97">
            <v>1167</v>
          </cell>
          <cell r="N97">
            <v>1167</v>
          </cell>
          <cell r="O97">
            <v>1167</v>
          </cell>
          <cell r="P97">
            <v>1167</v>
          </cell>
          <cell r="Q97">
            <v>1167</v>
          </cell>
          <cell r="R97">
            <v>1167</v>
          </cell>
          <cell r="S97">
            <v>1167</v>
          </cell>
          <cell r="T97">
            <v>1167</v>
          </cell>
          <cell r="U97">
            <v>1167</v>
          </cell>
          <cell r="V97">
            <v>1167</v>
          </cell>
          <cell r="W97">
            <v>1167</v>
          </cell>
          <cell r="X97">
            <v>1167</v>
          </cell>
          <cell r="Y97">
            <v>1167</v>
          </cell>
          <cell r="Z97">
            <v>1167</v>
          </cell>
          <cell r="AA97">
            <v>1167</v>
          </cell>
          <cell r="AB97">
            <v>1167</v>
          </cell>
          <cell r="AC97">
            <v>1167</v>
          </cell>
          <cell r="AD97">
            <v>1167</v>
          </cell>
          <cell r="AE97">
            <v>1167</v>
          </cell>
        </row>
        <row r="98">
          <cell r="G98">
            <v>1352.0807344379759</v>
          </cell>
          <cell r="H98">
            <v>1364.8439453649801</v>
          </cell>
          <cell r="I98">
            <v>1377.6071562919842</v>
          </cell>
          <cell r="J98">
            <v>1390.3703672189883</v>
          </cell>
          <cell r="K98">
            <v>1403.1335781459925</v>
          </cell>
          <cell r="L98">
            <v>1415.8967890729966</v>
          </cell>
          <cell r="M98">
            <v>1428.66</v>
          </cell>
          <cell r="N98">
            <v>1488.9047619047619</v>
          </cell>
          <cell r="O98">
            <v>1549.1495238095238</v>
          </cell>
          <cell r="P98">
            <v>1609.3942857142856</v>
          </cell>
          <cell r="Q98">
            <v>1669.6390476190475</v>
          </cell>
          <cell r="R98">
            <v>1729.8838095238093</v>
          </cell>
          <cell r="S98">
            <v>1790.1285714285711</v>
          </cell>
          <cell r="T98">
            <v>1850.373333333333</v>
          </cell>
          <cell r="U98">
            <v>1910.6180952380948</v>
          </cell>
          <cell r="V98">
            <v>1970.8628571428567</v>
          </cell>
          <cell r="W98">
            <v>2031.1076190476185</v>
          </cell>
          <cell r="X98">
            <v>2091.3523809523804</v>
          </cell>
          <cell r="Y98">
            <v>2151.5971428571424</v>
          </cell>
          <cell r="Z98">
            <v>2211.8419047619045</v>
          </cell>
          <cell r="AA98">
            <v>1910.6180952380955</v>
          </cell>
          <cell r="AB98">
            <v>1897.2483333333337</v>
          </cell>
          <cell r="AC98">
            <v>1883.8785714285718</v>
          </cell>
          <cell r="AD98">
            <v>1870.50880952381</v>
          </cell>
          <cell r="AE98">
            <v>1857.1390476190481</v>
          </cell>
        </row>
      </sheetData>
      <sheetData sheetId="5">
        <row r="24">
          <cell r="G24">
            <v>19224</v>
          </cell>
          <cell r="H24">
            <v>20881</v>
          </cell>
          <cell r="I24">
            <v>22030</v>
          </cell>
          <cell r="J24">
            <v>26693</v>
          </cell>
          <cell r="K24">
            <v>29534</v>
          </cell>
          <cell r="L24">
            <v>25256</v>
          </cell>
          <cell r="M24">
            <v>32825</v>
          </cell>
          <cell r="N24">
            <v>33591</v>
          </cell>
          <cell r="O24">
            <v>34363</v>
          </cell>
          <cell r="P24">
            <v>28330</v>
          </cell>
          <cell r="Q24">
            <v>28658</v>
          </cell>
          <cell r="R24">
            <v>28846</v>
          </cell>
          <cell r="S24">
            <v>29714</v>
          </cell>
          <cell r="T24">
            <v>28101</v>
          </cell>
          <cell r="U24">
            <v>25350</v>
          </cell>
          <cell r="V24">
            <v>26054</v>
          </cell>
          <cell r="W24">
            <v>30098</v>
          </cell>
          <cell r="X24">
            <v>34243</v>
          </cell>
          <cell r="Y24">
            <v>36326</v>
          </cell>
          <cell r="Z24">
            <v>40247</v>
          </cell>
          <cell r="AA24">
            <v>36985</v>
          </cell>
          <cell r="AB24">
            <v>30373</v>
          </cell>
          <cell r="AC24">
            <v>18826</v>
          </cell>
          <cell r="AD24">
            <v>13391</v>
          </cell>
          <cell r="AE24">
            <v>14886</v>
          </cell>
        </row>
        <row r="25">
          <cell r="G25">
            <v>14869.183557824352</v>
          </cell>
          <cell r="H25">
            <v>15220.21190520253</v>
          </cell>
          <cell r="I25">
            <v>18940.327900324999</v>
          </cell>
          <cell r="J25">
            <v>18837.087988326672</v>
          </cell>
          <cell r="K25">
            <v>17883.866659845167</v>
          </cell>
          <cell r="L25">
            <v>8123.2235993523336</v>
          </cell>
          <cell r="M25">
            <v>7903.1488702815295</v>
          </cell>
          <cell r="N25">
            <v>7592.1801314599406</v>
          </cell>
          <cell r="O25">
            <v>9401.6361134168346</v>
          </cell>
          <cell r="P25">
            <v>9701.2779324751245</v>
          </cell>
          <cell r="Q25">
            <v>11104.526723200062</v>
          </cell>
          <cell r="R25">
            <v>10897.632074550364</v>
          </cell>
          <cell r="S25">
            <v>12645.60766842474</v>
          </cell>
          <cell r="T25">
            <v>11965.262831791384</v>
          </cell>
          <cell r="U25">
            <v>10483.919915783859</v>
          </cell>
          <cell r="V25">
            <v>9971.9026959155963</v>
          </cell>
          <cell r="W25">
            <v>7253.9578552287549</v>
          </cell>
          <cell r="X25">
            <v>7119.6062546632547</v>
          </cell>
          <cell r="Y25">
            <v>7985.0504417912043</v>
          </cell>
          <cell r="Z25">
            <v>8677.2745487052198</v>
          </cell>
          <cell r="AA25">
            <v>9569.5883473366248</v>
          </cell>
          <cell r="AB25">
            <v>10771.842399662728</v>
          </cell>
          <cell r="AC25">
            <v>8763.9200796845034</v>
          </cell>
          <cell r="AD25">
            <v>2981.3702838569475</v>
          </cell>
          <cell r="AE25">
            <v>3522.5521445353306</v>
          </cell>
        </row>
        <row r="26">
          <cell r="G26">
            <v>968.81644217564758</v>
          </cell>
          <cell r="H26">
            <v>1167.7880947974693</v>
          </cell>
          <cell r="I26">
            <v>1180.6720996750003</v>
          </cell>
          <cell r="J26">
            <v>1129.91201167333</v>
          </cell>
          <cell r="K26">
            <v>657.13334015483224</v>
          </cell>
          <cell r="L26">
            <v>654.77640064766615</v>
          </cell>
          <cell r="M26">
            <v>652.8511297184707</v>
          </cell>
          <cell r="N26">
            <v>756.81986854005959</v>
          </cell>
          <cell r="O26">
            <v>787.36388658316514</v>
          </cell>
          <cell r="P26">
            <v>872.72206752487591</v>
          </cell>
          <cell r="Q26">
            <v>879.4732767999385</v>
          </cell>
          <cell r="R26">
            <v>984.36792544963578</v>
          </cell>
          <cell r="S26">
            <v>957.39233157526019</v>
          </cell>
          <cell r="T26">
            <v>887.73716820861637</v>
          </cell>
          <cell r="U26">
            <v>863.08008421613988</v>
          </cell>
          <cell r="V26">
            <v>722.09730408440362</v>
          </cell>
          <cell r="W26">
            <v>726.04214477124526</v>
          </cell>
          <cell r="X26">
            <v>786.3937453367455</v>
          </cell>
          <cell r="Y26">
            <v>838.94955820879602</v>
          </cell>
          <cell r="Z26">
            <v>904.72545129478021</v>
          </cell>
          <cell r="AA26">
            <v>978.41165266337521</v>
          </cell>
          <cell r="AB26">
            <v>852.15760033727156</v>
          </cell>
          <cell r="AC26">
            <v>520.07992031549577</v>
          </cell>
          <cell r="AD26">
            <v>564.62971614305252</v>
          </cell>
          <cell r="AE26">
            <v>705.44785546466926</v>
          </cell>
        </row>
        <row r="27">
          <cell r="G27">
            <v>4550</v>
          </cell>
          <cell r="H27">
            <v>3873</v>
          </cell>
          <cell r="I27">
            <v>4184</v>
          </cell>
          <cell r="J27">
            <v>4397</v>
          </cell>
          <cell r="K27">
            <v>5645</v>
          </cell>
          <cell r="L27">
            <v>5353</v>
          </cell>
          <cell r="M27">
            <v>5964</v>
          </cell>
          <cell r="N27">
            <v>6849</v>
          </cell>
          <cell r="O27">
            <v>7332</v>
          </cell>
          <cell r="P27">
            <v>7252</v>
          </cell>
          <cell r="Q27">
            <v>6257</v>
          </cell>
          <cell r="R27">
            <v>6419</v>
          </cell>
          <cell r="S27">
            <v>6874</v>
          </cell>
          <cell r="T27">
            <v>5339</v>
          </cell>
          <cell r="U27">
            <v>3853</v>
          </cell>
          <cell r="V27">
            <v>2971</v>
          </cell>
          <cell r="W27">
            <v>2933</v>
          </cell>
          <cell r="X27">
            <v>2868</v>
          </cell>
          <cell r="Y27">
            <v>2705</v>
          </cell>
          <cell r="Z27">
            <v>2723</v>
          </cell>
          <cell r="AA27">
            <v>2653</v>
          </cell>
          <cell r="AB27">
            <v>2063</v>
          </cell>
          <cell r="AC27">
            <v>1621</v>
          </cell>
          <cell r="AD27">
            <v>859</v>
          </cell>
          <cell r="AE27">
            <v>681</v>
          </cell>
        </row>
        <row r="34">
          <cell r="G34">
            <v>2868</v>
          </cell>
          <cell r="H34">
            <v>2692</v>
          </cell>
          <cell r="I34">
            <v>2813</v>
          </cell>
          <cell r="J34">
            <v>3536</v>
          </cell>
          <cell r="K34">
            <v>4754</v>
          </cell>
          <cell r="L34">
            <v>5803</v>
          </cell>
          <cell r="M34">
            <v>8453</v>
          </cell>
          <cell r="N34">
            <v>9522</v>
          </cell>
          <cell r="O34">
            <v>10120</v>
          </cell>
          <cell r="P34">
            <v>8784</v>
          </cell>
          <cell r="Q34">
            <v>9538</v>
          </cell>
          <cell r="R34">
            <v>9107</v>
          </cell>
          <cell r="S34">
            <v>10575</v>
          </cell>
          <cell r="T34">
            <v>10544</v>
          </cell>
          <cell r="U34">
            <v>9631</v>
          </cell>
          <cell r="V34">
            <v>9441</v>
          </cell>
          <cell r="W34">
            <v>10730</v>
          </cell>
          <cell r="X34">
            <v>12976</v>
          </cell>
          <cell r="Y34">
            <v>15094</v>
          </cell>
          <cell r="Z34">
            <v>18771</v>
          </cell>
          <cell r="AA34">
            <v>15444</v>
          </cell>
          <cell r="AB34">
            <v>9693</v>
          </cell>
          <cell r="AC34">
            <v>6027</v>
          </cell>
          <cell r="AD34">
            <v>4336</v>
          </cell>
          <cell r="AE34">
            <v>3706</v>
          </cell>
        </row>
        <row r="35">
          <cell r="G35">
            <v>848.82991832591654</v>
          </cell>
          <cell r="H35">
            <v>518.17882714524762</v>
          </cell>
          <cell r="I35">
            <v>288.37484437276629</v>
          </cell>
          <cell r="J35">
            <v>818.68632809921849</v>
          </cell>
          <cell r="K35">
            <v>922.54881309467987</v>
          </cell>
          <cell r="L35">
            <v>713.12107820425172</v>
          </cell>
          <cell r="M35">
            <v>1322.6430437243826</v>
          </cell>
          <cell r="N35">
            <v>1874.8440142054371</v>
          </cell>
          <cell r="O35">
            <v>2484.0690897878753</v>
          </cell>
          <cell r="P35">
            <v>1754.5624245646084</v>
          </cell>
          <cell r="Q35">
            <v>1502.6818009503679</v>
          </cell>
          <cell r="R35">
            <v>1099.0598706051132</v>
          </cell>
          <cell r="S35">
            <v>998.51700550573537</v>
          </cell>
          <cell r="T35">
            <v>1279.6542411025091</v>
          </cell>
          <cell r="U35">
            <v>931.97705912690287</v>
          </cell>
          <cell r="V35">
            <v>1416.4873706075907</v>
          </cell>
          <cell r="W35">
            <v>1622.1096316302473</v>
          </cell>
          <cell r="X35">
            <v>1725.2037386728252</v>
          </cell>
          <cell r="Y35">
            <v>1627.7922787378966</v>
          </cell>
          <cell r="Z35">
            <v>1461.0310065714518</v>
          </cell>
          <cell r="AA35">
            <v>1503.1641209172849</v>
          </cell>
          <cell r="AB35">
            <v>1434.6085653222435</v>
          </cell>
          <cell r="AC35">
            <v>616.53672479350837</v>
          </cell>
          <cell r="AD35">
            <v>410.6655928821981</v>
          </cell>
          <cell r="AE35">
            <v>283.5340494616637</v>
          </cell>
        </row>
        <row r="36">
          <cell r="G36">
            <v>45.170081674083427</v>
          </cell>
          <cell r="H36">
            <v>35.82117285475239</v>
          </cell>
          <cell r="I36">
            <v>62.625155627233696</v>
          </cell>
          <cell r="J36">
            <v>68.313671900781529</v>
          </cell>
          <cell r="K36">
            <v>60.451186905320142</v>
          </cell>
          <cell r="L36">
            <v>93.878921795748312</v>
          </cell>
          <cell r="M36">
            <v>125.35695627561738</v>
          </cell>
          <cell r="N36">
            <v>157.15598579456281</v>
          </cell>
          <cell r="O36">
            <v>120.93091021212476</v>
          </cell>
          <cell r="P36">
            <v>108.43757543539168</v>
          </cell>
          <cell r="Q36">
            <v>88.318199049632</v>
          </cell>
          <cell r="R36">
            <v>84.940129394886824</v>
          </cell>
          <cell r="S36">
            <v>100.48299449426467</v>
          </cell>
          <cell r="T36">
            <v>84.345758897490967</v>
          </cell>
          <cell r="U36">
            <v>113.02294087309717</v>
          </cell>
          <cell r="V36">
            <v>126.51262939240925</v>
          </cell>
          <cell r="W36">
            <v>133.89036836975254</v>
          </cell>
          <cell r="X36">
            <v>129.79626132717482</v>
          </cell>
          <cell r="Y36">
            <v>122.20772126210333</v>
          </cell>
          <cell r="Z36">
            <v>125.96899342854817</v>
          </cell>
          <cell r="AA36">
            <v>120.8358790827151</v>
          </cell>
          <cell r="AB36">
            <v>73.391434677756436</v>
          </cell>
          <cell r="AC36">
            <v>61.463275206491645</v>
          </cell>
          <cell r="AD36">
            <v>55.334407117801909</v>
          </cell>
          <cell r="AE36">
            <v>72.465950538336273</v>
          </cell>
        </row>
        <row r="37">
          <cell r="G37">
            <v>838</v>
          </cell>
          <cell r="H37">
            <v>605</v>
          </cell>
          <cell r="I37">
            <v>572</v>
          </cell>
          <cell r="J37">
            <v>703</v>
          </cell>
          <cell r="K37">
            <v>820</v>
          </cell>
          <cell r="L37">
            <v>1089</v>
          </cell>
          <cell r="M37">
            <v>1696</v>
          </cell>
          <cell r="N37">
            <v>2779</v>
          </cell>
          <cell r="O37">
            <v>3712</v>
          </cell>
          <cell r="P37">
            <v>3167</v>
          </cell>
          <cell r="Q37">
            <v>2635</v>
          </cell>
          <cell r="R37">
            <v>2634</v>
          </cell>
          <cell r="S37">
            <v>2980</v>
          </cell>
          <cell r="T37">
            <v>2343</v>
          </cell>
          <cell r="U37">
            <v>1317</v>
          </cell>
          <cell r="V37">
            <v>998</v>
          </cell>
          <cell r="W37">
            <v>1042</v>
          </cell>
          <cell r="X37">
            <v>785</v>
          </cell>
          <cell r="Y37">
            <v>765</v>
          </cell>
          <cell r="Z37">
            <v>798</v>
          </cell>
          <cell r="AA37">
            <v>849</v>
          </cell>
          <cell r="AB37">
            <v>721</v>
          </cell>
          <cell r="AC37">
            <v>526</v>
          </cell>
          <cell r="AD37">
            <v>273</v>
          </cell>
          <cell r="AE37">
            <v>283</v>
          </cell>
        </row>
        <row r="44">
          <cell r="G44">
            <v>972.4</v>
          </cell>
          <cell r="H44">
            <v>825.5</v>
          </cell>
          <cell r="I44">
            <v>730.6</v>
          </cell>
          <cell r="J44">
            <v>696.80000000000007</v>
          </cell>
          <cell r="K44">
            <v>925.6</v>
          </cell>
          <cell r="L44">
            <v>1349.4</v>
          </cell>
          <cell r="M44">
            <v>2454.4</v>
          </cell>
          <cell r="N44">
            <v>2601.3000000000002</v>
          </cell>
          <cell r="O44">
            <v>2906.8</v>
          </cell>
          <cell r="P44">
            <v>2382.9</v>
          </cell>
          <cell r="Q44">
            <v>2070.9</v>
          </cell>
          <cell r="R44">
            <v>1963</v>
          </cell>
          <cell r="S44">
            <v>1986.4</v>
          </cell>
          <cell r="T44">
            <v>2096.9</v>
          </cell>
          <cell r="U44">
            <v>2020.2</v>
          </cell>
          <cell r="V44">
            <v>2246.4</v>
          </cell>
          <cell r="W44">
            <v>2694.9</v>
          </cell>
          <cell r="X44">
            <v>3138.2000000000003</v>
          </cell>
          <cell r="Y44">
            <v>4468.1000000000004</v>
          </cell>
          <cell r="Z44">
            <v>4390.1000000000004</v>
          </cell>
          <cell r="AA44">
            <v>4347.2</v>
          </cell>
          <cell r="AB44">
            <v>3862.3</v>
          </cell>
          <cell r="AC44">
            <v>2616.9</v>
          </cell>
          <cell r="AD44">
            <v>1831.7</v>
          </cell>
          <cell r="AE44">
            <v>1666.6000000000001</v>
          </cell>
        </row>
        <row r="45">
          <cell r="G45">
            <v>474.93825094095956</v>
          </cell>
          <cell r="H45">
            <v>125.55342428746027</v>
          </cell>
          <cell r="I45">
            <v>239.38975865025668</v>
          </cell>
          <cell r="J45">
            <v>86.494038342320181</v>
          </cell>
          <cell r="K45">
            <v>253.07778115310504</v>
          </cell>
          <cell r="L45">
            <v>443.40968982992769</v>
          </cell>
          <cell r="M45">
            <v>238.40668933003624</v>
          </cell>
          <cell r="N45">
            <v>450.83862929341456</v>
          </cell>
          <cell r="O45">
            <v>732.37259269994001</v>
          </cell>
          <cell r="P45">
            <v>865.92745922778568</v>
          </cell>
          <cell r="Q45">
            <v>1098.5131099856153</v>
          </cell>
          <cell r="R45">
            <v>785.96545249482699</v>
          </cell>
          <cell r="S45">
            <v>745.40877474760293</v>
          </cell>
          <cell r="T45">
            <v>685.7461288484983</v>
          </cell>
          <cell r="U45">
            <v>667.72203160881213</v>
          </cell>
          <cell r="V45">
            <v>593.63332238391354</v>
          </cell>
          <cell r="W45">
            <v>1035.9518784735571</v>
          </cell>
          <cell r="X45">
            <v>903.3500469773611</v>
          </cell>
          <cell r="Y45">
            <v>893.8619142539435</v>
          </cell>
          <cell r="Z45">
            <v>928.12087639779793</v>
          </cell>
          <cell r="AA45">
            <v>772.11945727824411</v>
          </cell>
          <cell r="AB45">
            <v>709.88601514140555</v>
          </cell>
          <cell r="AC45">
            <v>356.68663359518177</v>
          </cell>
          <cell r="AD45">
            <v>136.66696241508441</v>
          </cell>
          <cell r="AE45">
            <v>367.84636582419688</v>
          </cell>
        </row>
        <row r="46">
          <cell r="G46">
            <v>26.061749059040462</v>
          </cell>
          <cell r="H46">
            <v>31.446575712539726</v>
          </cell>
          <cell r="I46">
            <v>24.610241349743323</v>
          </cell>
          <cell r="J46">
            <v>33.505961657679826</v>
          </cell>
          <cell r="K46">
            <v>42.922218846894957</v>
          </cell>
          <cell r="L46">
            <v>33.5903101700723</v>
          </cell>
          <cell r="M46">
            <v>45.593310669963749</v>
          </cell>
          <cell r="N46">
            <v>61.161370706585451</v>
          </cell>
          <cell r="O46">
            <v>69.627407300060014</v>
          </cell>
          <cell r="P46">
            <v>82.072540772214268</v>
          </cell>
          <cell r="Q46">
            <v>66.486890014384684</v>
          </cell>
          <cell r="R46">
            <v>65.034547505173009</v>
          </cell>
          <cell r="S46">
            <v>62.591225252397024</v>
          </cell>
          <cell r="T46">
            <v>62.253871151501713</v>
          </cell>
          <cell r="U46">
            <v>60.277968391187819</v>
          </cell>
          <cell r="V46">
            <v>85.366677616086406</v>
          </cell>
          <cell r="W46">
            <v>79.048121526442912</v>
          </cell>
          <cell r="X46">
            <v>79.649953022638883</v>
          </cell>
          <cell r="Y46">
            <v>82.138085746056518</v>
          </cell>
          <cell r="Z46">
            <v>73.879123602202057</v>
          </cell>
          <cell r="AA46">
            <v>69.880542721755916</v>
          </cell>
          <cell r="AB46">
            <v>49.113984858594421</v>
          </cell>
          <cell r="AC46">
            <v>37.313366404818197</v>
          </cell>
          <cell r="AD46">
            <v>52.333037584915587</v>
          </cell>
          <cell r="AE46">
            <v>68.15363417580312</v>
          </cell>
        </row>
        <row r="47">
          <cell r="G47">
            <v>667</v>
          </cell>
          <cell r="H47">
            <v>514</v>
          </cell>
          <cell r="I47">
            <v>441</v>
          </cell>
          <cell r="J47">
            <v>480</v>
          </cell>
          <cell r="K47">
            <v>505</v>
          </cell>
          <cell r="L47">
            <v>653</v>
          </cell>
          <cell r="M47">
            <v>1021</v>
          </cell>
          <cell r="N47">
            <v>1453</v>
          </cell>
          <cell r="O47">
            <v>1871</v>
          </cell>
          <cell r="P47">
            <v>1772</v>
          </cell>
          <cell r="Q47">
            <v>1749</v>
          </cell>
          <cell r="R47">
            <v>1681</v>
          </cell>
          <cell r="S47">
            <v>1919</v>
          </cell>
          <cell r="T47">
            <v>1736</v>
          </cell>
          <cell r="U47">
            <v>1195</v>
          </cell>
          <cell r="V47">
            <v>922</v>
          </cell>
          <cell r="W47">
            <v>972</v>
          </cell>
          <cell r="X47">
            <v>827</v>
          </cell>
          <cell r="Y47">
            <v>697</v>
          </cell>
          <cell r="Z47">
            <v>641</v>
          </cell>
          <cell r="AA47">
            <v>611</v>
          </cell>
          <cell r="AB47">
            <v>593</v>
          </cell>
          <cell r="AC47">
            <v>437</v>
          </cell>
          <cell r="AD47">
            <v>290</v>
          </cell>
          <cell r="AE47">
            <v>325</v>
          </cell>
        </row>
        <row r="54">
          <cell r="G54">
            <v>29614.268</v>
          </cell>
          <cell r="H54">
            <v>32248.535</v>
          </cell>
          <cell r="I54">
            <v>34559.441999999995</v>
          </cell>
          <cell r="J54">
            <v>42040.175999999999</v>
          </cell>
          <cell r="K54">
            <v>48415.591999999997</v>
          </cell>
          <cell r="L54">
            <v>44234.157999999996</v>
          </cell>
          <cell r="M54">
            <v>57584.008000000002</v>
          </cell>
          <cell r="N54">
            <v>61360.741000000002</v>
          </cell>
          <cell r="O54">
            <v>63637.876000000004</v>
          </cell>
          <cell r="P54">
            <v>54867.252999999997</v>
          </cell>
          <cell r="Q54">
            <v>57384.413</v>
          </cell>
          <cell r="R54">
            <v>56006.91</v>
          </cell>
          <cell r="S54">
            <v>58939.248</v>
          </cell>
          <cell r="T54">
            <v>56527.233</v>
          </cell>
          <cell r="U54">
            <v>51608.513999999996</v>
          </cell>
          <cell r="V54">
            <v>52738.448000000004</v>
          </cell>
          <cell r="W54">
            <v>59782.093000000001</v>
          </cell>
          <cell r="X54">
            <v>67688.774000000005</v>
          </cell>
          <cell r="Y54">
            <v>74522.816999999995</v>
          </cell>
          <cell r="Z54">
            <v>84872.357000000004</v>
          </cell>
          <cell r="AA54">
            <v>75289.903999999995</v>
          </cell>
          <cell r="AB54">
            <v>57664.510999999999</v>
          </cell>
          <cell r="AC54">
            <v>34509.633000000002</v>
          </cell>
          <cell r="AD54">
            <v>24099.069</v>
          </cell>
          <cell r="AE54">
            <v>24846.962</v>
          </cell>
        </row>
        <row r="55">
          <cell r="G55">
            <v>18929.763197074921</v>
          </cell>
          <cell r="H55">
            <v>19012.285997102455</v>
          </cell>
          <cell r="I55">
            <v>22080.05399967837</v>
          </cell>
          <cell r="J55">
            <v>28601.778161129085</v>
          </cell>
          <cell r="K55">
            <v>27202.893689869059</v>
          </cell>
          <cell r="L55">
            <v>12390.210937882894</v>
          </cell>
          <cell r="M55">
            <v>12173.152842775997</v>
          </cell>
          <cell r="N55">
            <v>12361.89700061282</v>
          </cell>
          <cell r="O55">
            <v>17122.743158401601</v>
          </cell>
          <cell r="P55">
            <v>18662.733640245107</v>
          </cell>
          <cell r="Q55">
            <v>21954.730458996564</v>
          </cell>
          <cell r="R55">
            <v>20000.57314201623</v>
          </cell>
          <cell r="S55">
            <v>20642.129902132976</v>
          </cell>
          <cell r="T55">
            <v>18328.494801049026</v>
          </cell>
          <cell r="U55">
            <v>14151.270582179823</v>
          </cell>
          <cell r="V55">
            <v>14626.267683576692</v>
          </cell>
          <cell r="W55">
            <v>12028.647109827845</v>
          </cell>
          <cell r="X55">
            <v>13046.576324182057</v>
          </cell>
          <cell r="Y55">
            <v>13957.232094298251</v>
          </cell>
          <cell r="Z55">
            <v>13931.004497270837</v>
          </cell>
          <cell r="AA55">
            <v>15900.995334173014</v>
          </cell>
          <cell r="AB55">
            <v>15570.247880584542</v>
          </cell>
          <cell r="AC55">
            <v>11944.723214001346</v>
          </cell>
          <cell r="AD55">
            <v>4141.9202192737603</v>
          </cell>
          <cell r="AE55">
            <v>4082.3550519108021</v>
          </cell>
        </row>
        <row r="56">
          <cell r="G56">
            <v>1541.8068029250769</v>
          </cell>
          <cell r="H56">
            <v>1789.2040028975434</v>
          </cell>
          <cell r="I56">
            <v>2697.4260003216259</v>
          </cell>
          <cell r="J56">
            <v>2452.6218388709185</v>
          </cell>
          <cell r="K56">
            <v>1250.8263101309403</v>
          </cell>
          <cell r="L56">
            <v>1272.6790621171076</v>
          </cell>
          <cell r="M56">
            <v>1783.7271572240043</v>
          </cell>
          <cell r="N56">
            <v>2321.94299938718</v>
          </cell>
          <cell r="O56">
            <v>2678.3968415983995</v>
          </cell>
          <cell r="P56">
            <v>3071.6263597548932</v>
          </cell>
          <cell r="Q56">
            <v>2881.3195410034377</v>
          </cell>
          <cell r="R56">
            <v>2811.4968579837696</v>
          </cell>
          <cell r="S56">
            <v>2476.4300978670262</v>
          </cell>
          <cell r="T56">
            <v>2052.8651989509744</v>
          </cell>
          <cell r="U56">
            <v>2155.6894178201746</v>
          </cell>
          <cell r="V56">
            <v>2035.7623164233073</v>
          </cell>
          <cell r="W56">
            <v>2249.9028901721549</v>
          </cell>
          <cell r="X56">
            <v>2341.7336758179449</v>
          </cell>
          <cell r="Y56">
            <v>2340.0879057017487</v>
          </cell>
          <cell r="Z56">
            <v>2581.1355027291629</v>
          </cell>
          <cell r="AA56">
            <v>2450.9446658269858</v>
          </cell>
          <cell r="AB56">
            <v>2125.3821194154557</v>
          </cell>
          <cell r="AC56">
            <v>1478.8567859986533</v>
          </cell>
          <cell r="AD56">
            <v>1471.80978072624</v>
          </cell>
          <cell r="AE56">
            <v>1909.1649480891979</v>
          </cell>
        </row>
        <row r="57">
          <cell r="G57">
            <v>8065.1900000000005</v>
          </cell>
          <cell r="H57">
            <v>7680.98</v>
          </cell>
          <cell r="I57">
            <v>8859.369999999999</v>
          </cell>
          <cell r="J57">
            <v>9760.6</v>
          </cell>
          <cell r="K57">
            <v>11657.85</v>
          </cell>
          <cell r="L57">
            <v>11534.21</v>
          </cell>
          <cell r="M57">
            <v>13344.97</v>
          </cell>
          <cell r="N57">
            <v>16910.21</v>
          </cell>
          <cell r="O57">
            <v>19707.47</v>
          </cell>
          <cell r="P57">
            <v>18879.04</v>
          </cell>
          <cell r="Q57">
            <v>16372.93</v>
          </cell>
          <cell r="R57">
            <v>16578.169999999998</v>
          </cell>
          <cell r="S57">
            <v>17170.830000000002</v>
          </cell>
          <cell r="T57">
            <v>13873.52</v>
          </cell>
          <cell r="U57">
            <v>9050.15</v>
          </cell>
          <cell r="V57">
            <v>6886.54</v>
          </cell>
          <cell r="W57">
            <v>7046.04</v>
          </cell>
          <cell r="X57">
            <v>6539.3899999999994</v>
          </cell>
          <cell r="Y57">
            <v>6359.29</v>
          </cell>
          <cell r="Z57">
            <v>6381.37</v>
          </cell>
          <cell r="AA57">
            <v>6080.27</v>
          </cell>
          <cell r="AB57">
            <v>4894.01</v>
          </cell>
          <cell r="AC57">
            <v>3674.09</v>
          </cell>
          <cell r="AD57">
            <v>2014.3</v>
          </cell>
          <cell r="AE57">
            <v>1796.25</v>
          </cell>
        </row>
      </sheetData>
      <sheetData sheetId="6">
        <row r="20">
          <cell r="H20">
            <v>0.54056403834827815</v>
          </cell>
          <cell r="I20">
            <v>0.48200277076100684</v>
          </cell>
          <cell r="J20">
            <v>0.56609879065860214</v>
          </cell>
          <cell r="K20">
            <v>0.38751242004584513</v>
          </cell>
          <cell r="L20">
            <v>0.37711808922827855</v>
          </cell>
          <cell r="M20">
            <v>0.25636734424005708</v>
          </cell>
          <cell r="N20">
            <v>0.44466162759752242</v>
          </cell>
          <cell r="O20">
            <v>0.45536974953410997</v>
          </cell>
          <cell r="P20">
            <v>0.70573583862289258</v>
          </cell>
          <cell r="Q20">
            <v>0.32030228474056088</v>
          </cell>
          <cell r="R20">
            <v>0.45656607817537698</v>
          </cell>
          <cell r="S20">
            <v>0.54274096423648555</v>
          </cell>
          <cell r="T20">
            <v>0.5468986965635122</v>
          </cell>
          <cell r="U20">
            <v>0.68988938711233838</v>
          </cell>
          <cell r="V20">
            <v>0.53901469469811258</v>
          </cell>
          <cell r="W20">
            <v>0.3806850435515966</v>
          </cell>
          <cell r="X20">
            <v>0.49257182617893736</v>
          </cell>
          <cell r="Y20">
            <v>0.47062937090000179</v>
          </cell>
          <cell r="Z20">
            <v>0.56590400000000007</v>
          </cell>
          <cell r="AA20">
            <v>0.63572800000000007</v>
          </cell>
          <cell r="AB20">
            <v>0.55195677698180112</v>
          </cell>
          <cell r="AC20">
            <v>0.49509450059010646</v>
          </cell>
          <cell r="AD20">
            <v>0.48926806425812347</v>
          </cell>
          <cell r="AE20">
            <v>0.50707539425908554</v>
          </cell>
        </row>
        <row r="21">
          <cell r="H21">
            <v>0.40814400000000001</v>
          </cell>
          <cell r="I21">
            <v>0.39798</v>
          </cell>
          <cell r="J21">
            <v>0.425238</v>
          </cell>
          <cell r="K21">
            <v>0.88486200000000004</v>
          </cell>
          <cell r="L21">
            <v>0.683562</v>
          </cell>
          <cell r="M21">
            <v>0.85707600000000006</v>
          </cell>
          <cell r="N21">
            <v>0.88373999999999997</v>
          </cell>
          <cell r="O21">
            <v>1.075866</v>
          </cell>
          <cell r="P21">
            <v>1.041018</v>
          </cell>
          <cell r="Q21">
            <v>0.91416599999999992</v>
          </cell>
          <cell r="R21">
            <v>1.1944680000000001</v>
          </cell>
          <cell r="S21">
            <v>0.82579200000000008</v>
          </cell>
          <cell r="T21">
            <v>1.2765060000000001</v>
          </cell>
          <cell r="U21">
            <v>1.201794</v>
          </cell>
          <cell r="V21">
            <v>1.6133040000000001</v>
          </cell>
          <cell r="W21">
            <v>2.0698000000000003</v>
          </cell>
          <cell r="X21">
            <v>1.415</v>
          </cell>
          <cell r="Y21">
            <v>1.1031</v>
          </cell>
          <cell r="Z21">
            <v>1.0355000000000001</v>
          </cell>
          <cell r="AA21">
            <v>0.28970000000000001</v>
          </cell>
          <cell r="AB21">
            <v>0.96416996977002289</v>
          </cell>
          <cell r="AC21">
            <v>1.0474829794917409</v>
          </cell>
          <cell r="AD21">
            <v>1.0602062008599469</v>
          </cell>
          <cell r="AE21">
            <v>1.0741061198150028</v>
          </cell>
        </row>
        <row r="22">
          <cell r="H22">
            <v>0.210256</v>
          </cell>
          <cell r="I22">
            <v>0.20502000000000001</v>
          </cell>
          <cell r="J22">
            <v>0.21906200000000001</v>
          </cell>
          <cell r="K22">
            <v>0.45583800000000002</v>
          </cell>
          <cell r="L22">
            <v>0.35213800000000001</v>
          </cell>
          <cell r="M22">
            <v>0.44152400000000003</v>
          </cell>
          <cell r="N22">
            <v>0.45526000000000005</v>
          </cell>
          <cell r="O22">
            <v>0.554234</v>
          </cell>
          <cell r="P22">
            <v>0.53628200000000004</v>
          </cell>
          <cell r="Q22">
            <v>0.47093400000000002</v>
          </cell>
          <cell r="R22">
            <v>0.61533199999999999</v>
          </cell>
          <cell r="S22">
            <v>0.42540800000000006</v>
          </cell>
          <cell r="T22">
            <v>0.65759400000000001</v>
          </cell>
          <cell r="U22">
            <v>0.61910600000000016</v>
          </cell>
          <cell r="V22">
            <v>0.83109600000000017</v>
          </cell>
          <cell r="W22">
            <v>0.93820000000000003</v>
          </cell>
          <cell r="X22">
            <v>0.94359999999999999</v>
          </cell>
          <cell r="Y22">
            <v>0.53320000000000001</v>
          </cell>
          <cell r="Z22">
            <v>0.64049999999999996</v>
          </cell>
          <cell r="AA22">
            <v>0.29170000000000001</v>
          </cell>
          <cell r="AB22">
            <v>0.43694662123493522</v>
          </cell>
          <cell r="AC22">
            <v>0.58273476357135601</v>
          </cell>
          <cell r="AD22">
            <v>0.6086834810811409</v>
          </cell>
          <cell r="AE22">
            <v>0.64149366754371639</v>
          </cell>
        </row>
        <row r="23">
          <cell r="H23">
            <v>1.9095</v>
          </cell>
          <cell r="I23">
            <v>2.8365629999999999</v>
          </cell>
          <cell r="J23">
            <v>2.2281</v>
          </cell>
          <cell r="K23">
            <v>1.61</v>
          </cell>
          <cell r="L23">
            <v>1.4142000000000001</v>
          </cell>
          <cell r="M23">
            <v>1.5080250000000002</v>
          </cell>
          <cell r="N23">
            <v>0.83910000000000007</v>
          </cell>
          <cell r="O23">
            <v>1.2907</v>
          </cell>
          <cell r="P23">
            <v>3.8820000000000001</v>
          </cell>
          <cell r="Q23">
            <v>3.8363</v>
          </cell>
          <cell r="R23">
            <v>5.9918000000000005</v>
          </cell>
          <cell r="S23">
            <v>4.3921000000000001</v>
          </cell>
          <cell r="T23">
            <v>3.3323</v>
          </cell>
          <cell r="U23">
            <v>3.0750000000000002</v>
          </cell>
          <cell r="V23">
            <v>3.1429999999999998</v>
          </cell>
          <cell r="W23">
            <v>2.3030999999999997</v>
          </cell>
          <cell r="X23">
            <v>1.4487000000000001</v>
          </cell>
          <cell r="Y23">
            <v>2.0606</v>
          </cell>
          <cell r="Z23">
            <v>3.4781999999999997</v>
          </cell>
          <cell r="AA23">
            <v>2.6520000000000001</v>
          </cell>
          <cell r="AB23">
            <v>2.9438208100000005</v>
          </cell>
          <cell r="AC23">
            <v>2.7560084900000006</v>
          </cell>
          <cell r="AD23">
            <v>2.603018580000001</v>
          </cell>
          <cell r="AE23">
            <v>2.6672277900000001</v>
          </cell>
        </row>
        <row r="24">
          <cell r="H24">
            <v>0.14913168675370994</v>
          </cell>
          <cell r="I24">
            <v>0.1329757089339306</v>
          </cell>
          <cell r="J24">
            <v>0.15617625578296401</v>
          </cell>
          <cell r="K24">
            <v>0.1069075571805157</v>
          </cell>
          <cell r="L24">
            <v>0.10403995227613426</v>
          </cell>
          <cell r="M24">
            <v>7.0727040207687705E-2</v>
          </cell>
          <cell r="N24">
            <v>0.12267397357932248</v>
          </cell>
          <cell r="O24">
            <v>0.12562814768836453</v>
          </cell>
          <cell r="P24">
            <v>0.19469955185691878</v>
          </cell>
          <cell r="Q24">
            <v>8.8365515657279348E-2</v>
          </cell>
          <cell r="R24">
            <v>0.12595819278113293</v>
          </cell>
          <cell r="S24">
            <v>0.14973226061104264</v>
          </cell>
          <cell r="T24">
            <v>0.15087930257279522</v>
          </cell>
          <cell r="U24">
            <v>0.19032780702155982</v>
          </cell>
          <cell r="V24">
            <v>0.14870425130569837</v>
          </cell>
          <cell r="W24">
            <v>0.16880282991010148</v>
          </cell>
          <cell r="X24">
            <v>0.21751936506571806</v>
          </cell>
          <cell r="Y24">
            <v>0.19732937621560423</v>
          </cell>
          <cell r="Z24">
            <v>0.10970000000000001</v>
          </cell>
          <cell r="AA24">
            <v>9.4200000000000006E-2</v>
          </cell>
          <cell r="AB24">
            <v>9.8923323863743931E-2</v>
          </cell>
          <cell r="AC24">
            <v>0.10283212131183471</v>
          </cell>
          <cell r="AD24">
            <v>0.11325872838672849</v>
          </cell>
          <cell r="AE24">
            <v>0.12860505588071519</v>
          </cell>
        </row>
        <row r="25">
          <cell r="H25">
            <v>6.0347113246290073E-2</v>
          </cell>
          <cell r="I25">
            <v>5.3809491066069394E-2</v>
          </cell>
          <cell r="J25">
            <v>6.3197744217035973E-2</v>
          </cell>
          <cell r="K25">
            <v>4.326084281948428E-2</v>
          </cell>
          <cell r="L25">
            <v>4.2100447723865751E-2</v>
          </cell>
          <cell r="M25">
            <v>2.8620159792312291E-2</v>
          </cell>
          <cell r="N25">
            <v>4.9640826420677527E-2</v>
          </cell>
          <cell r="O25">
            <v>5.0836252311635494E-2</v>
          </cell>
          <cell r="P25">
            <v>7.8786448143081236E-2</v>
          </cell>
          <cell r="Q25">
            <v>3.5757684342720655E-2</v>
          </cell>
          <cell r="R25">
            <v>5.0969807218867055E-2</v>
          </cell>
          <cell r="S25">
            <v>6.059013938895734E-2</v>
          </cell>
          <cell r="T25">
            <v>6.1054297427204751E-2</v>
          </cell>
          <cell r="U25">
            <v>7.7017392978440125E-2</v>
          </cell>
          <cell r="V25">
            <v>6.0174148694301641E-2</v>
          </cell>
          <cell r="W25">
            <v>6.8307170089898533E-2</v>
          </cell>
          <cell r="X25">
            <v>8.8020634934281985E-2</v>
          </cell>
          <cell r="Y25">
            <v>7.9850623784395738E-2</v>
          </cell>
          <cell r="Z25">
            <v>0.10970000000000001</v>
          </cell>
          <cell r="AA25">
            <v>9.4200000000000006E-2</v>
          </cell>
          <cell r="AB25">
            <v>9.8923323863743931E-2</v>
          </cell>
          <cell r="AC25">
            <v>0.10283212131183471</v>
          </cell>
          <cell r="AD25">
            <v>0.11325872838672849</v>
          </cell>
          <cell r="AE25">
            <v>0.12860505588071519</v>
          </cell>
        </row>
        <row r="26">
          <cell r="H26">
            <v>6.7900000000000002E-2</v>
          </cell>
          <cell r="I26">
            <v>9.3099999999999988E-2</v>
          </cell>
          <cell r="J26">
            <v>0.17349999999999999</v>
          </cell>
          <cell r="K26">
            <v>0.1865</v>
          </cell>
          <cell r="L26">
            <v>9.8900000000000002E-2</v>
          </cell>
          <cell r="M26">
            <v>0.1036</v>
          </cell>
          <cell r="N26">
            <v>0.1033</v>
          </cell>
          <cell r="O26">
            <v>0.10299999999999999</v>
          </cell>
          <cell r="P26">
            <v>0.16839999999999999</v>
          </cell>
          <cell r="Q26">
            <v>9.3099999999999988E-2</v>
          </cell>
          <cell r="R26">
            <v>0.1729</v>
          </cell>
          <cell r="S26">
            <v>0.18819999999999998</v>
          </cell>
          <cell r="T26">
            <v>0.14849999999999999</v>
          </cell>
          <cell r="U26">
            <v>0.13639999999999999</v>
          </cell>
          <cell r="V26">
            <v>0.11509999999999999</v>
          </cell>
          <cell r="W26">
            <v>0.34855169999999996</v>
          </cell>
          <cell r="X26">
            <v>0.44914379999999998</v>
          </cell>
          <cell r="Y26">
            <v>0.4074546</v>
          </cell>
          <cell r="Z26">
            <v>3.5369000000000002</v>
          </cell>
          <cell r="AA26">
            <v>3.9733000000000001</v>
          </cell>
          <cell r="AB26">
            <v>3.449729856136257</v>
          </cell>
          <cell r="AC26">
            <v>3.0943406286881654</v>
          </cell>
          <cell r="AD26">
            <v>3.0579254016132715</v>
          </cell>
          <cell r="AE26">
            <v>3.1692212141192844</v>
          </cell>
        </row>
        <row r="27">
          <cell r="H27">
            <v>0.34329999999999999</v>
          </cell>
          <cell r="I27">
            <v>0.83960000000000001</v>
          </cell>
          <cell r="J27">
            <v>0.4824</v>
          </cell>
          <cell r="K27">
            <v>0.71140000000000003</v>
          </cell>
          <cell r="L27">
            <v>0.39800000000000002</v>
          </cell>
          <cell r="M27">
            <v>0.2858</v>
          </cell>
          <cell r="N27">
            <v>0.30269999999999997</v>
          </cell>
          <cell r="O27">
            <v>0.52510000000000001</v>
          </cell>
          <cell r="P27">
            <v>0.63970000000000005</v>
          </cell>
          <cell r="Q27">
            <v>0.7984</v>
          </cell>
          <cell r="R27">
            <v>2.4916999999999998</v>
          </cell>
          <cell r="S27">
            <v>1.8120000000000001</v>
          </cell>
          <cell r="T27">
            <v>1.2810999999999999</v>
          </cell>
          <cell r="U27">
            <v>1.1297999999999999</v>
          </cell>
          <cell r="V27">
            <v>0.46079999999999999</v>
          </cell>
          <cell r="W27">
            <v>0.1757</v>
          </cell>
          <cell r="X27">
            <v>0.44230000000000003</v>
          </cell>
          <cell r="Y27">
            <v>0.30010000000000003</v>
          </cell>
          <cell r="Z27">
            <v>0.32750000000000001</v>
          </cell>
          <cell r="AA27">
            <v>0.47720000000000001</v>
          </cell>
          <cell r="AB27">
            <v>0.55912742999999965</v>
          </cell>
          <cell r="AC27">
            <v>0.54529235000000031</v>
          </cell>
          <cell r="AD27">
            <v>0.40671768999999997</v>
          </cell>
          <cell r="AE27">
            <v>0.44228138999999994</v>
          </cell>
        </row>
        <row r="28">
          <cell r="H28">
            <v>0.20303249999999998</v>
          </cell>
          <cell r="I28">
            <v>0.28772999999999999</v>
          </cell>
          <cell r="J28">
            <v>0.3148125</v>
          </cell>
          <cell r="K28">
            <v>0.34934699999999996</v>
          </cell>
          <cell r="L28">
            <v>0.195408</v>
          </cell>
          <cell r="M28">
            <v>0.33637499999999998</v>
          </cell>
          <cell r="N28">
            <v>0.13727549999999999</v>
          </cell>
          <cell r="O28">
            <v>0.35469449999999997</v>
          </cell>
          <cell r="P28">
            <v>0.25029750000000001</v>
          </cell>
          <cell r="Q28">
            <v>0.1968915</v>
          </cell>
          <cell r="R28">
            <v>0.43252649999999998</v>
          </cell>
          <cell r="S28">
            <v>0.54820499999999994</v>
          </cell>
          <cell r="T28">
            <v>0.97724699999999987</v>
          </cell>
          <cell r="U28">
            <v>0.84756149999999986</v>
          </cell>
          <cell r="V28">
            <v>0.64639199999999997</v>
          </cell>
          <cell r="W28">
            <v>0.33719399999999999</v>
          </cell>
          <cell r="X28">
            <v>0.39087360000000004</v>
          </cell>
          <cell r="Y28">
            <v>0.30558060000000004</v>
          </cell>
          <cell r="Z28">
            <v>3.7835000000000001</v>
          </cell>
          <cell r="AA28">
            <v>1.3673</v>
          </cell>
          <cell r="AB28">
            <v>1.8872418900000005</v>
          </cell>
          <cell r="AC28">
            <v>1.84246679</v>
          </cell>
          <cell r="AD28">
            <v>1.9964261199999997</v>
          </cell>
          <cell r="AE28">
            <v>2.11022474</v>
          </cell>
        </row>
        <row r="29">
          <cell r="H29">
            <v>0.38546750000000002</v>
          </cell>
          <cell r="I29">
            <v>0.54627000000000003</v>
          </cell>
          <cell r="J29">
            <v>0.59768750000000004</v>
          </cell>
          <cell r="K29">
            <v>0.66325300000000009</v>
          </cell>
          <cell r="L29">
            <v>0.37099200000000004</v>
          </cell>
          <cell r="M29">
            <v>0.638625</v>
          </cell>
          <cell r="N29">
            <v>0.26062450000000004</v>
          </cell>
          <cell r="O29">
            <v>0.67340549999999999</v>
          </cell>
          <cell r="P29">
            <v>0.47520250000000003</v>
          </cell>
          <cell r="Q29">
            <v>0.37380850000000004</v>
          </cell>
          <cell r="R29">
            <v>0.82117350000000011</v>
          </cell>
          <cell r="S29">
            <v>1.0407950000000001</v>
          </cell>
          <cell r="T29">
            <v>1.855353</v>
          </cell>
          <cell r="U29">
            <v>1.6091385</v>
          </cell>
          <cell r="V29">
            <v>1.2272080000000001</v>
          </cell>
          <cell r="W29">
            <v>1.1038060000000001</v>
          </cell>
          <cell r="X29">
            <v>1.2795264000000002</v>
          </cell>
          <cell r="Y29">
            <v>1.0003194000000002</v>
          </cell>
          <cell r="Z29">
            <v>3.7835000000000001</v>
          </cell>
          <cell r="AA29">
            <v>1.3673</v>
          </cell>
          <cell r="AB29">
            <v>1.8872418900000005</v>
          </cell>
          <cell r="AC29">
            <v>1.84246679</v>
          </cell>
          <cell r="AD29">
            <v>1.9964261199999997</v>
          </cell>
          <cell r="AE29">
            <v>2.11022474</v>
          </cell>
        </row>
        <row r="30">
          <cell r="H30">
            <v>0.66609400000000007</v>
          </cell>
          <cell r="I30">
            <v>1.1484180000000002</v>
          </cell>
          <cell r="J30">
            <v>0.55253399999999997</v>
          </cell>
          <cell r="K30">
            <v>0.6476320000000001</v>
          </cell>
          <cell r="L30">
            <v>0.68836400000000009</v>
          </cell>
          <cell r="M30">
            <v>0.40613802400000004</v>
          </cell>
          <cell r="N30">
            <v>0.97611110000000012</v>
          </cell>
          <cell r="O30">
            <v>0.44944599999999996</v>
          </cell>
          <cell r="P30">
            <v>1.0394595600000001</v>
          </cell>
          <cell r="Q30">
            <v>1.9108285600000001</v>
          </cell>
          <cell r="R30">
            <v>2.0233162</v>
          </cell>
          <cell r="S30">
            <v>1.5876980000000001</v>
          </cell>
          <cell r="T30">
            <v>1.3800260000000002</v>
          </cell>
          <cell r="U30">
            <v>1.4298360000000001</v>
          </cell>
          <cell r="V30">
            <v>1.3088299999999999</v>
          </cell>
          <cell r="W30">
            <v>1.4430000000000001</v>
          </cell>
          <cell r="X30">
            <v>1.3551</v>
          </cell>
          <cell r="Y30">
            <v>1.248</v>
          </cell>
          <cell r="Z30">
            <v>1.1154000000000002</v>
          </cell>
          <cell r="AA30">
            <v>1.0509999999999999</v>
          </cell>
          <cell r="AB30">
            <v>1.2799544001277074</v>
          </cell>
          <cell r="AC30">
            <v>1.4046792195590034</v>
          </cell>
          <cell r="AD30">
            <v>1.4878548079657998</v>
          </cell>
          <cell r="AE30">
            <v>1.4917427808967407</v>
          </cell>
        </row>
        <row r="31">
          <cell r="H31">
            <v>1.2930060000000001</v>
          </cell>
          <cell r="I31">
            <v>2.229282</v>
          </cell>
          <cell r="J31">
            <v>1.0725660000000001</v>
          </cell>
          <cell r="K31">
            <v>1.2571680000000001</v>
          </cell>
          <cell r="L31">
            <v>1.3362360000000002</v>
          </cell>
          <cell r="M31">
            <v>0.78838557600000003</v>
          </cell>
          <cell r="N31">
            <v>1.8948039000000001</v>
          </cell>
          <cell r="O31">
            <v>0.87245399999999995</v>
          </cell>
          <cell r="P31">
            <v>2.0177744400000002</v>
          </cell>
          <cell r="Q31">
            <v>3.7092554399999997</v>
          </cell>
          <cell r="R31">
            <v>3.9276137999999996</v>
          </cell>
          <cell r="S31">
            <v>3.0820020000000001</v>
          </cell>
          <cell r="T31">
            <v>2.6788740000000009</v>
          </cell>
          <cell r="U31">
            <v>2.7755639999999997</v>
          </cell>
          <cell r="V31">
            <v>2.5406699999999995</v>
          </cell>
          <cell r="W31">
            <v>1.5496500000000002</v>
          </cell>
          <cell r="X31">
            <v>3.1783999999999999</v>
          </cell>
          <cell r="Y31">
            <v>3.2438500000000001</v>
          </cell>
          <cell r="Z31">
            <v>1.3588</v>
          </cell>
          <cell r="AA31">
            <v>0.66200000000000003</v>
          </cell>
          <cell r="AB31">
            <v>1.2854712808283151</v>
          </cell>
          <cell r="AC31">
            <v>1.5350817518422488</v>
          </cell>
          <cell r="AD31">
            <v>1.3825302212329729</v>
          </cell>
          <cell r="AE31">
            <v>1.2973344781524432</v>
          </cell>
        </row>
        <row r="53">
          <cell r="H53">
            <v>4.6720565328458212</v>
          </cell>
          <cell r="I53">
            <v>1.5093528080297529</v>
          </cell>
          <cell r="J53">
            <v>1.6326353993862486</v>
          </cell>
          <cell r="K53">
            <v>2.6697249363466713</v>
          </cell>
          <cell r="L53">
            <v>1.9057770751539596</v>
          </cell>
          <cell r="M53">
            <v>1.3124038157725313</v>
          </cell>
          <cell r="N53">
            <v>1.0072288765130091</v>
          </cell>
          <cell r="O53">
            <v>1.7837576251023464</v>
          </cell>
          <cell r="P53">
            <v>1.8651544507889506</v>
          </cell>
          <cell r="Q53">
            <v>2.2166108874593542</v>
          </cell>
          <cell r="R53">
            <v>2.5878733797903091</v>
          </cell>
          <cell r="S53">
            <v>4.1569475087148886</v>
          </cell>
          <cell r="T53">
            <v>5.6567509684797317</v>
          </cell>
          <cell r="U53">
            <v>5.4289813283833865</v>
          </cell>
          <cell r="V53">
            <v>3.5235074071425996</v>
          </cell>
          <cell r="W53">
            <v>2.4352050691170355</v>
          </cell>
          <cell r="X53">
            <v>2.1414388221232086</v>
          </cell>
          <cell r="Y53">
            <v>2.302555021843534</v>
          </cell>
          <cell r="Z53">
            <v>1.4488319999999999</v>
          </cell>
          <cell r="AA53">
            <v>4.2056000000000004</v>
          </cell>
          <cell r="AB53">
            <v>2.5994797107084047</v>
          </cell>
          <cell r="AC53">
            <v>2.6698126381317313</v>
          </cell>
          <cell r="AD53">
            <v>2.4533274635786939</v>
          </cell>
          <cell r="AE53">
            <v>2.3671787571438605</v>
          </cell>
        </row>
        <row r="54">
          <cell r="H54">
            <v>2.1049529227503614</v>
          </cell>
          <cell r="I54">
            <v>0.68002529130110145</v>
          </cell>
          <cell r="J54">
            <v>0.7355691506648977</v>
          </cell>
          <cell r="K54">
            <v>1.2028204856244402</v>
          </cell>
          <cell r="L54">
            <v>0.85863066858321024</v>
          </cell>
          <cell r="M54">
            <v>0.59129169957975791</v>
          </cell>
          <cell r="N54">
            <v>0.45379788377757357</v>
          </cell>
          <cell r="O54">
            <v>0.80365590613912508</v>
          </cell>
          <cell r="P54">
            <v>0.84032851164530364</v>
          </cell>
          <cell r="Q54">
            <v>0.99867403858570003</v>
          </cell>
          <cell r="R54">
            <v>1.1659430052271653</v>
          </cell>
          <cell r="S54">
            <v>1.8728751988922039</v>
          </cell>
          <cell r="T54">
            <v>2.5485981174802896</v>
          </cell>
          <cell r="U54">
            <v>2.4459785609179971</v>
          </cell>
          <cell r="V54">
            <v>1.587484475595518</v>
          </cell>
          <cell r="W54">
            <v>1.0971596751232116</v>
          </cell>
          <cell r="X54">
            <v>0.96480594269985731</v>
          </cell>
          <cell r="Y54">
            <v>1.0373953930028383</v>
          </cell>
          <cell r="Z54">
            <v>0.90551999999999988</v>
          </cell>
          <cell r="AA54">
            <v>2.6284999999999998</v>
          </cell>
          <cell r="AB54">
            <v>1.6246748191927527</v>
          </cell>
          <cell r="AC54">
            <v>1.668632898832332</v>
          </cell>
          <cell r="AD54">
            <v>1.5333296647366834</v>
          </cell>
          <cell r="AE54">
            <v>1.4794867232149127</v>
          </cell>
        </row>
        <row r="55">
          <cell r="H55">
            <v>2.4698905444038184</v>
          </cell>
          <cell r="I55">
            <v>0.79792190066914614</v>
          </cell>
          <cell r="J55">
            <v>0.86309544994885412</v>
          </cell>
          <cell r="K55">
            <v>1.4113545780288896</v>
          </cell>
          <cell r="L55">
            <v>1.0074922562628299</v>
          </cell>
          <cell r="M55">
            <v>0.69380448464771105</v>
          </cell>
          <cell r="N55">
            <v>0.53247323970941751</v>
          </cell>
          <cell r="O55">
            <v>0.94298646875852898</v>
          </cell>
          <cell r="P55">
            <v>0.98601703756574599</v>
          </cell>
          <cell r="Q55">
            <v>1.1718150739549462</v>
          </cell>
          <cell r="R55">
            <v>1.368083614982526</v>
          </cell>
          <cell r="S55">
            <v>2.1975772923929076</v>
          </cell>
          <cell r="T55">
            <v>2.9904509140399775</v>
          </cell>
          <cell r="U55">
            <v>2.8700401106986155</v>
          </cell>
          <cell r="V55">
            <v>1.8627081172618836</v>
          </cell>
          <cell r="W55">
            <v>1.2873752557597529</v>
          </cell>
          <cell r="X55">
            <v>1.1320752351769341</v>
          </cell>
          <cell r="Y55">
            <v>1.2172495851536278</v>
          </cell>
          <cell r="Z55">
            <v>0.23284799999999997</v>
          </cell>
          <cell r="AA55">
            <v>0.67589999999999995</v>
          </cell>
          <cell r="AB55">
            <v>0.41777352493527931</v>
          </cell>
          <cell r="AC55">
            <v>0.42907703112831391</v>
          </cell>
          <cell r="AD55">
            <v>0.39428477093229003</v>
          </cell>
          <cell r="AE55">
            <v>0.38043944311240613</v>
          </cell>
        </row>
        <row r="56">
          <cell r="H56">
            <v>1.1645465043915073</v>
          </cell>
          <cell r="I56">
            <v>1.1001820295846425</v>
          </cell>
          <cell r="J56">
            <v>0.77513011814390298</v>
          </cell>
          <cell r="K56">
            <v>0.68998963836582305</v>
          </cell>
          <cell r="L56">
            <v>0.47628477138962716</v>
          </cell>
          <cell r="M56">
            <v>0.72979317264235954</v>
          </cell>
          <cell r="N56">
            <v>1.1207523315363412</v>
          </cell>
          <cell r="O56">
            <v>1.7296949802124721</v>
          </cell>
          <cell r="P56">
            <v>1.2091017784188862</v>
          </cell>
          <cell r="Q56">
            <v>0.64730626181604856</v>
          </cell>
          <cell r="R56">
            <v>0.79226517966966792</v>
          </cell>
          <cell r="S56">
            <v>1.1545493376429821</v>
          </cell>
          <cell r="T56">
            <v>1.6151595389454148</v>
          </cell>
          <cell r="U56">
            <v>1.1894365697530624</v>
          </cell>
          <cell r="V56">
            <v>1.2257225823958589</v>
          </cell>
          <cell r="W56">
            <v>1.0573849449768578</v>
          </cell>
          <cell r="X56">
            <v>0.72875294390060763</v>
          </cell>
          <cell r="Y56">
            <v>0.92132453975849626</v>
          </cell>
          <cell r="Z56">
            <v>1.6346550000000002</v>
          </cell>
          <cell r="AA56">
            <v>2.0905169999999997</v>
          </cell>
          <cell r="AB56">
            <v>1.7691131441651935</v>
          </cell>
          <cell r="AC56">
            <v>1.7050112905317358</v>
          </cell>
          <cell r="AD56">
            <v>1.6258923167686812</v>
          </cell>
          <cell r="AE56">
            <v>1.7031142550524103</v>
          </cell>
        </row>
        <row r="57">
          <cell r="H57">
            <v>2.1508979819924536</v>
          </cell>
          <cell r="I57">
            <v>2.0320178699041631</v>
          </cell>
          <cell r="J57">
            <v>1.4316524077056443</v>
          </cell>
          <cell r="K57">
            <v>1.2743993607470525</v>
          </cell>
          <cell r="L57">
            <v>0.87969003365045617</v>
          </cell>
          <cell r="M57">
            <v>1.3479158250777785</v>
          </cell>
          <cell r="N57">
            <v>2.0700108747262438</v>
          </cell>
          <cell r="O57">
            <v>3.1947177964742988</v>
          </cell>
          <cell r="P57">
            <v>2.2331908304370804</v>
          </cell>
          <cell r="Q57">
            <v>1.195563875741235</v>
          </cell>
          <cell r="R57">
            <v>1.4633005807224375</v>
          </cell>
          <cell r="S57">
            <v>2.1324333816489229</v>
          </cell>
          <cell r="T57">
            <v>2.983172745624953</v>
          </cell>
          <cell r="U57">
            <v>2.1968695178271713</v>
          </cell>
          <cell r="V57">
            <v>2.2638891783333217</v>
          </cell>
          <cell r="W57">
            <v>1.9529723680105797</v>
          </cell>
          <cell r="X57">
            <v>1.3459945399311508</v>
          </cell>
          <cell r="Y57">
            <v>1.701671067538973</v>
          </cell>
          <cell r="Z57">
            <v>0.59441999999999995</v>
          </cell>
          <cell r="AA57">
            <v>0.76018799999999986</v>
          </cell>
          <cell r="AB57">
            <v>0.64331387060552492</v>
          </cell>
          <cell r="AC57">
            <v>0.62000410564790387</v>
          </cell>
          <cell r="AD57">
            <v>0.59123356973406582</v>
          </cell>
          <cell r="AE57">
            <v>0.61931427456451282</v>
          </cell>
        </row>
        <row r="58">
          <cell r="H58">
            <v>0.53772449549811341</v>
          </cell>
          <cell r="I58">
            <v>0.50800446747604078</v>
          </cell>
          <cell r="J58">
            <v>0.35791310192641107</v>
          </cell>
          <cell r="K58">
            <v>0.31859984018676313</v>
          </cell>
          <cell r="L58">
            <v>0.21992250841261404</v>
          </cell>
          <cell r="M58">
            <v>0.33697895626944463</v>
          </cell>
          <cell r="N58">
            <v>0.51750271868156095</v>
          </cell>
          <cell r="O58">
            <v>0.79867944911857469</v>
          </cell>
          <cell r="P58">
            <v>0.55829770760927011</v>
          </cell>
          <cell r="Q58">
            <v>0.29889096893530875</v>
          </cell>
          <cell r="R58">
            <v>0.36582514518060938</v>
          </cell>
          <cell r="S58">
            <v>0.53310834541223073</v>
          </cell>
          <cell r="T58">
            <v>0.74579318640623826</v>
          </cell>
          <cell r="U58">
            <v>0.54921737945679283</v>
          </cell>
          <cell r="V58">
            <v>0.56597229458333043</v>
          </cell>
          <cell r="W58">
            <v>0.48824309200264493</v>
          </cell>
          <cell r="X58">
            <v>0.3364986349827877</v>
          </cell>
          <cell r="Y58">
            <v>0.42541776688474325</v>
          </cell>
          <cell r="Z58">
            <v>2.1300050000000001</v>
          </cell>
          <cell r="AA58">
            <v>2.7240069999999998</v>
          </cell>
          <cell r="AB58">
            <v>2.305208036336464</v>
          </cell>
          <cell r="AC58">
            <v>2.2216813785716556</v>
          </cell>
          <cell r="AD58">
            <v>2.118586958213736</v>
          </cell>
          <cell r="AE58">
            <v>2.2192094838561709</v>
          </cell>
        </row>
        <row r="59">
          <cell r="H59">
            <v>1.0381942181179253</v>
          </cell>
          <cell r="I59">
            <v>0.980813233035153</v>
          </cell>
          <cell r="J59">
            <v>0.69102917222404159</v>
          </cell>
          <cell r="K59">
            <v>0.61512636070036175</v>
          </cell>
          <cell r="L59">
            <v>0.42460828654730265</v>
          </cell>
          <cell r="M59">
            <v>0.65061124601041742</v>
          </cell>
          <cell r="N59">
            <v>0.99915167505585367</v>
          </cell>
          <cell r="O59">
            <v>1.542024574194655</v>
          </cell>
          <cell r="P59">
            <v>1.077915283534763</v>
          </cell>
          <cell r="Q59">
            <v>0.57707409350740779</v>
          </cell>
          <cell r="R59">
            <v>0.70630509442728517</v>
          </cell>
          <cell r="S59">
            <v>1.029281735295865</v>
          </cell>
          <cell r="T59">
            <v>1.4399161290233935</v>
          </cell>
          <cell r="U59">
            <v>1.0603837329629731</v>
          </cell>
          <cell r="V59">
            <v>1.092732744687489</v>
          </cell>
          <cell r="W59">
            <v>0.94265959500991836</v>
          </cell>
          <cell r="X59">
            <v>0.64968388118545384</v>
          </cell>
          <cell r="Y59">
            <v>0.82136162581778727</v>
          </cell>
          <cell r="Z59">
            <v>0.59441999999999995</v>
          </cell>
          <cell r="AA59">
            <v>0.76018799999999986</v>
          </cell>
          <cell r="AB59">
            <v>0.64331387060552492</v>
          </cell>
          <cell r="AC59">
            <v>0.62000410564790387</v>
          </cell>
          <cell r="AD59">
            <v>0.59123356973406582</v>
          </cell>
          <cell r="AE59">
            <v>0.61931427456451282</v>
          </cell>
        </row>
        <row r="60">
          <cell r="H60">
            <v>1.6924380000000001</v>
          </cell>
          <cell r="I60">
            <v>1.484802</v>
          </cell>
          <cell r="J60">
            <v>2.0873819999999998</v>
          </cell>
          <cell r="K60">
            <v>2.0856660000000002</v>
          </cell>
          <cell r="L60">
            <v>2.3110560000000002</v>
          </cell>
          <cell r="M60">
            <v>3.1661519999999999</v>
          </cell>
          <cell r="N60">
            <v>2.39778</v>
          </cell>
          <cell r="O60">
            <v>1.4201721599999999</v>
          </cell>
          <cell r="P60">
            <v>2.9824739999999998</v>
          </cell>
          <cell r="Q60">
            <v>1.9324140000000003</v>
          </cell>
          <cell r="R60">
            <v>1.907796</v>
          </cell>
          <cell r="S60">
            <v>2.3078220000000003</v>
          </cell>
          <cell r="T60">
            <v>2.4817980000000004</v>
          </cell>
          <cell r="U60">
            <v>2.3626019999999999</v>
          </cell>
          <cell r="V60">
            <v>2.16249</v>
          </cell>
          <cell r="W60">
            <v>2.6243000000000003</v>
          </cell>
          <cell r="X60">
            <v>3.7761</v>
          </cell>
          <cell r="Y60">
            <v>2.5621999999999998</v>
          </cell>
          <cell r="Z60">
            <v>3.0191999999999997</v>
          </cell>
          <cell r="AA60">
            <v>2.9931000000000001</v>
          </cell>
          <cell r="AB60">
            <v>2.8918301090794269</v>
          </cell>
          <cell r="AC60">
            <v>3.782360064278282</v>
          </cell>
          <cell r="AD60">
            <v>3.4705377413257055</v>
          </cell>
          <cell r="AE60">
            <v>3.2160116321090824</v>
          </cell>
        </row>
        <row r="61">
          <cell r="H61">
            <v>0.87186200000000003</v>
          </cell>
          <cell r="I61">
            <v>0.76489800000000008</v>
          </cell>
          <cell r="J61">
            <v>1.075318</v>
          </cell>
          <cell r="K61">
            <v>1.0744339999999999</v>
          </cell>
          <cell r="L61">
            <v>1.190544</v>
          </cell>
          <cell r="M61">
            <v>1.6310480000000001</v>
          </cell>
          <cell r="N61">
            <v>1.23522</v>
          </cell>
          <cell r="O61">
            <v>0.73160384000000001</v>
          </cell>
          <cell r="P61">
            <v>1.5364259999999998</v>
          </cell>
          <cell r="Q61">
            <v>0.99548600000000009</v>
          </cell>
          <cell r="R61">
            <v>0.98280400000000012</v>
          </cell>
          <cell r="S61">
            <v>1.1888779999999999</v>
          </cell>
          <cell r="T61">
            <v>1.2785020000000002</v>
          </cell>
          <cell r="U61">
            <v>1.217098</v>
          </cell>
          <cell r="V61">
            <v>1.1140099999999999</v>
          </cell>
          <cell r="W61">
            <v>1.2012</v>
          </cell>
          <cell r="X61">
            <v>1.5534000000000001</v>
          </cell>
          <cell r="Y61">
            <v>0.81710000000000005</v>
          </cell>
          <cell r="Z61">
            <v>1.2970999999999999</v>
          </cell>
          <cell r="AA61">
            <v>1.4250999999999998</v>
          </cell>
          <cell r="AB61">
            <v>1.3376018689940781</v>
          </cell>
          <cell r="AC61">
            <v>1.4693053926132156</v>
          </cell>
          <cell r="AD61">
            <v>1.3354667382339562</v>
          </cell>
          <cell r="AE61">
            <v>1.249250206816515</v>
          </cell>
        </row>
        <row r="62">
          <cell r="H62">
            <v>5.2438000000000002</v>
          </cell>
          <cell r="I62">
            <v>3.0779999999999998</v>
          </cell>
          <cell r="J62">
            <v>3.5724999999999998</v>
          </cell>
          <cell r="K62">
            <v>4.5848000000000004</v>
          </cell>
          <cell r="L62">
            <v>3.4581999999999997</v>
          </cell>
          <cell r="M62">
            <v>3.2988000000000004</v>
          </cell>
          <cell r="N62">
            <v>3.1168</v>
          </cell>
          <cell r="O62">
            <v>3.8371</v>
          </cell>
          <cell r="P62">
            <v>5.0454999999999997</v>
          </cell>
          <cell r="Q62">
            <v>6.3580129999999997</v>
          </cell>
          <cell r="R62">
            <v>4.7816999999999998</v>
          </cell>
          <cell r="S62">
            <v>6.0843999999999996</v>
          </cell>
          <cell r="T62">
            <v>5.7608000000000006</v>
          </cell>
          <cell r="U62">
            <v>5.1916000000000002</v>
          </cell>
          <cell r="V62">
            <v>6.0718000000000005</v>
          </cell>
          <cell r="W62">
            <v>2.7429000000000001</v>
          </cell>
          <cell r="X62">
            <v>4.8205</v>
          </cell>
          <cell r="Y62">
            <v>3.1579999999999999</v>
          </cell>
          <cell r="Z62">
            <v>4.7521000000000004</v>
          </cell>
          <cell r="AA62">
            <v>4.5863000000000005</v>
          </cell>
          <cell r="AB62">
            <v>4.2521218800000069</v>
          </cell>
          <cell r="AC62">
            <v>4.1643903399999962</v>
          </cell>
          <cell r="AD62">
            <v>4.2213762000000035</v>
          </cell>
          <cell r="AE62">
            <v>4.5285378099999987</v>
          </cell>
        </row>
        <row r="63">
          <cell r="H63">
            <v>0.5481317139383739</v>
          </cell>
          <cell r="I63">
            <v>0.5178364790468617</v>
          </cell>
          <cell r="J63">
            <v>0.36484021769957081</v>
          </cell>
          <cell r="K63">
            <v>0.32476607988686124</v>
          </cell>
          <cell r="L63">
            <v>0.22417892894792907</v>
          </cell>
          <cell r="M63">
            <v>0.34350090875073974</v>
          </cell>
          <cell r="N63">
            <v>0.52751856114705731</v>
          </cell>
          <cell r="O63">
            <v>0.81413723755914813</v>
          </cell>
          <cell r="P63">
            <v>0.56910310376739748</v>
          </cell>
          <cell r="Q63">
            <v>0.30467575952895537</v>
          </cell>
          <cell r="R63">
            <v>0.37290539208903378</v>
          </cell>
          <cell r="S63">
            <v>0.54342622203767876</v>
          </cell>
          <cell r="T63">
            <v>0.76022740442525871</v>
          </cell>
          <cell r="U63">
            <v>0.55984703327961061</v>
          </cell>
          <cell r="V63">
            <v>0.57692622610435551</v>
          </cell>
          <cell r="W63">
            <v>0.37201976634398637</v>
          </cell>
          <cell r="X63">
            <v>0.26963174813441793</v>
          </cell>
          <cell r="Y63">
            <v>0.34990048025184839</v>
          </cell>
          <cell r="Z63">
            <v>0.25180000000000002</v>
          </cell>
          <cell r="AA63">
            <v>0.24840000000000001</v>
          </cell>
          <cell r="AB63">
            <v>0.2696633082872934</v>
          </cell>
          <cell r="AC63">
            <v>0.33187896960079466</v>
          </cell>
          <cell r="AD63">
            <v>0.24932755554944439</v>
          </cell>
          <cell r="AE63">
            <v>0.2462404319623952</v>
          </cell>
        </row>
        <row r="64">
          <cell r="H64">
            <v>0.22180508606162622</v>
          </cell>
          <cell r="I64">
            <v>0.20954592095313826</v>
          </cell>
          <cell r="J64">
            <v>0.14763498230042921</v>
          </cell>
          <cell r="K64">
            <v>0.13141872011313882</v>
          </cell>
          <cell r="L64">
            <v>9.0715471052070965E-2</v>
          </cell>
          <cell r="M64">
            <v>0.13899989124926035</v>
          </cell>
          <cell r="N64">
            <v>0.21346383885294262</v>
          </cell>
          <cell r="O64">
            <v>0.32944596244085222</v>
          </cell>
          <cell r="P64">
            <v>0.23029129623260253</v>
          </cell>
          <cell r="Q64">
            <v>0.12328904047104472</v>
          </cell>
          <cell r="R64">
            <v>0.15089860791096629</v>
          </cell>
          <cell r="S64">
            <v>0.2199009779623213</v>
          </cell>
          <cell r="T64">
            <v>0.30763099557474127</v>
          </cell>
          <cell r="U64">
            <v>0.22654576672038956</v>
          </cell>
          <cell r="V64">
            <v>0.23345697389564446</v>
          </cell>
          <cell r="W64">
            <v>0.15054023365601354</v>
          </cell>
          <cell r="X64">
            <v>0.1091082518655821</v>
          </cell>
          <cell r="Y64">
            <v>0.14158951974815162</v>
          </cell>
          <cell r="Z64">
            <v>0.25180000000000002</v>
          </cell>
          <cell r="AA64">
            <v>0.24840000000000001</v>
          </cell>
          <cell r="AB64">
            <v>0.2696633082872934</v>
          </cell>
          <cell r="AC64">
            <v>0.33187896960079466</v>
          </cell>
          <cell r="AD64">
            <v>0.24932755554944439</v>
          </cell>
          <cell r="AE64">
            <v>0.2462404319623952</v>
          </cell>
        </row>
        <row r="65">
          <cell r="H65">
            <v>0.23799999999999999</v>
          </cell>
          <cell r="I65">
            <v>0.17499999999999999</v>
          </cell>
          <cell r="J65">
            <v>0.22190000000000001</v>
          </cell>
          <cell r="K65">
            <v>0.18659999999999999</v>
          </cell>
          <cell r="L65">
            <v>0.33439999999999998</v>
          </cell>
          <cell r="M65">
            <v>0.22409999999999999</v>
          </cell>
          <cell r="N65">
            <v>0.1966</v>
          </cell>
          <cell r="O65">
            <v>0.28989999999999999</v>
          </cell>
          <cell r="P65">
            <v>0.19939999999999999</v>
          </cell>
          <cell r="Q65">
            <v>0.25030000000000002</v>
          </cell>
          <cell r="R65">
            <v>0.33189999999999997</v>
          </cell>
          <cell r="S65">
            <v>0.25900000000000001</v>
          </cell>
          <cell r="T65">
            <v>0.33539999999999998</v>
          </cell>
          <cell r="U65">
            <v>0.30019999999999997</v>
          </cell>
          <cell r="V65">
            <v>0.20430000000000001</v>
          </cell>
          <cell r="W65">
            <v>0.76816319999999993</v>
          </cell>
          <cell r="X65">
            <v>0.55674780000000001</v>
          </cell>
          <cell r="Y65">
            <v>0.72249029999999992</v>
          </cell>
          <cell r="Z65">
            <v>4.9535</v>
          </cell>
          <cell r="AA65">
            <v>6.3348999999999993</v>
          </cell>
          <cell r="AB65">
            <v>5.3609489217127075</v>
          </cell>
          <cell r="AC65">
            <v>5.1667008803991994</v>
          </cell>
          <cell r="AD65">
            <v>4.9269464144505486</v>
          </cell>
          <cell r="AE65">
            <v>5.1609522880376071</v>
          </cell>
        </row>
        <row r="66">
          <cell r="H66">
            <v>0.61850000000000005</v>
          </cell>
          <cell r="I66">
            <v>2.2084999999999999</v>
          </cell>
          <cell r="J66">
            <v>1.4847000000000001</v>
          </cell>
          <cell r="K66">
            <v>0.95320000000000005</v>
          </cell>
          <cell r="L66">
            <v>0.90810000000000002</v>
          </cell>
          <cell r="M66">
            <v>0.42230000000000001</v>
          </cell>
          <cell r="N66">
            <v>0.60639999999999994</v>
          </cell>
          <cell r="O66">
            <v>0.6167999999999999</v>
          </cell>
          <cell r="P66">
            <v>1.0635999999999999</v>
          </cell>
          <cell r="Q66">
            <v>1.0459000000000001</v>
          </cell>
          <cell r="R66">
            <v>2.0405000000000002</v>
          </cell>
          <cell r="S66">
            <v>2.3144</v>
          </cell>
          <cell r="T66">
            <v>1.7478</v>
          </cell>
          <cell r="U66">
            <v>1.9861</v>
          </cell>
          <cell r="V66">
            <v>1.1522000000000001</v>
          </cell>
          <cell r="W66">
            <v>0.38150000000000001</v>
          </cell>
          <cell r="X66">
            <v>0.92549999999999999</v>
          </cell>
          <cell r="Y66">
            <v>1.1422999999999999</v>
          </cell>
          <cell r="Z66">
            <v>1.5630999999999999</v>
          </cell>
          <cell r="AA66">
            <v>1.7925</v>
          </cell>
          <cell r="AB66">
            <v>1.7621433593581584</v>
          </cell>
          <cell r="AC66">
            <v>1.4336343163011998</v>
          </cell>
          <cell r="AD66">
            <v>1.3691762784064214</v>
          </cell>
          <cell r="AE66">
            <v>1.5800612145564872</v>
          </cell>
        </row>
        <row r="67">
          <cell r="H67">
            <v>0.43003140000000001</v>
          </cell>
          <cell r="I67">
            <v>0.38538420000000001</v>
          </cell>
          <cell r="J67">
            <v>0.66239400000000004</v>
          </cell>
          <cell r="K67">
            <v>0.43521479999999996</v>
          </cell>
          <cell r="L67">
            <v>0.36477779999999993</v>
          </cell>
          <cell r="M67">
            <v>0.67629059999999996</v>
          </cell>
          <cell r="N67">
            <v>0.52988339999999989</v>
          </cell>
          <cell r="O67">
            <v>0.50167679999999992</v>
          </cell>
          <cell r="P67">
            <v>0.38506620000000003</v>
          </cell>
          <cell r="Q67">
            <v>0.32744460000000003</v>
          </cell>
          <cell r="R67">
            <v>0.54336660000000003</v>
          </cell>
          <cell r="S67">
            <v>0.64827480000000004</v>
          </cell>
          <cell r="T67">
            <v>0.97781820000000008</v>
          </cell>
          <cell r="U67">
            <v>0.78724080000000007</v>
          </cell>
          <cell r="V67">
            <v>0.68166479999999996</v>
          </cell>
          <cell r="W67">
            <v>0.47345219999999999</v>
          </cell>
          <cell r="X67">
            <v>0.48302279999999997</v>
          </cell>
          <cell r="Y67">
            <v>0.4790682</v>
          </cell>
          <cell r="Z67">
            <v>3.056</v>
          </cell>
          <cell r="AA67">
            <v>2.3259000000000003</v>
          </cell>
          <cell r="AB67">
            <v>2.0441822700000003</v>
          </cell>
          <cell r="AC67">
            <v>2.0585218499999991</v>
          </cell>
          <cell r="AD67">
            <v>2.2333007499999997</v>
          </cell>
          <cell r="AE67">
            <v>2.33822785</v>
          </cell>
        </row>
        <row r="68">
          <cell r="H68">
            <v>0.92226859999999999</v>
          </cell>
          <cell r="I68">
            <v>0.82651580000000013</v>
          </cell>
          <cell r="J68">
            <v>1.420606</v>
          </cell>
          <cell r="K68">
            <v>0.93338520000000003</v>
          </cell>
          <cell r="L68">
            <v>0.78232219999999997</v>
          </cell>
          <cell r="M68">
            <v>1.4504094000000001</v>
          </cell>
          <cell r="N68">
            <v>1.1364166</v>
          </cell>
          <cell r="O68">
            <v>1.0759231999999999</v>
          </cell>
          <cell r="P68">
            <v>0.82583380000000006</v>
          </cell>
          <cell r="Q68">
            <v>0.70225540000000009</v>
          </cell>
          <cell r="R68">
            <v>1.1653334000000002</v>
          </cell>
          <cell r="S68">
            <v>1.3903251999999999</v>
          </cell>
          <cell r="T68">
            <v>2.0970818000000002</v>
          </cell>
          <cell r="U68">
            <v>1.6883592000000001</v>
          </cell>
          <cell r="V68">
            <v>1.4619352000000001</v>
          </cell>
          <cell r="W68">
            <v>1.5498478</v>
          </cell>
          <cell r="X68">
            <v>1.5811771999999999</v>
          </cell>
          <cell r="Y68">
            <v>1.5682318</v>
          </cell>
          <cell r="Z68">
            <v>3.056</v>
          </cell>
          <cell r="AA68">
            <v>2.3259000000000003</v>
          </cell>
          <cell r="AB68">
            <v>2.0441822700000003</v>
          </cell>
          <cell r="AC68">
            <v>2.0585218499999991</v>
          </cell>
          <cell r="AD68">
            <v>2.2333007499999997</v>
          </cell>
          <cell r="AE68">
            <v>2.33822785</v>
          </cell>
        </row>
        <row r="69">
          <cell r="H69">
            <v>1.112582</v>
          </cell>
          <cell r="I69">
            <v>0.80331799999999998</v>
          </cell>
          <cell r="J69">
            <v>0.79209799999999997</v>
          </cell>
          <cell r="K69">
            <v>1.4170180000000003</v>
          </cell>
          <cell r="L69">
            <v>2.0118140000000002</v>
          </cell>
          <cell r="M69">
            <v>1.9682630600000002</v>
          </cell>
          <cell r="N69">
            <v>1.356931568</v>
          </cell>
          <cell r="O69">
            <v>1.6115660000000003</v>
          </cell>
          <cell r="P69">
            <v>2.0560044800000004</v>
          </cell>
          <cell r="Q69">
            <v>2.2904100000000001</v>
          </cell>
          <cell r="R69">
            <v>2.4596072599999999</v>
          </cell>
          <cell r="S69">
            <v>3.8090502600000002</v>
          </cell>
          <cell r="T69">
            <v>4.7729200000000009</v>
          </cell>
          <cell r="U69">
            <v>4.5525319999999994</v>
          </cell>
          <cell r="V69">
            <v>3.3850400000000009</v>
          </cell>
          <cell r="W69">
            <v>2.8653000000000004</v>
          </cell>
          <cell r="X69">
            <v>1.9470999999999998</v>
          </cell>
          <cell r="Y69">
            <v>3.2425000000000002</v>
          </cell>
          <cell r="Z69">
            <v>1.5354000000000001</v>
          </cell>
          <cell r="AA69">
            <v>1.9370000000000001</v>
          </cell>
          <cell r="AB69">
            <v>2.3703669220352253</v>
          </cell>
          <cell r="AC69">
            <v>1.9890497993605087</v>
          </cell>
          <cell r="AD69">
            <v>2.1600621794832904</v>
          </cell>
          <cell r="AE69">
            <v>2.2621435716444833</v>
          </cell>
        </row>
        <row r="70">
          <cell r="H70">
            <v>2.1597179999999998</v>
          </cell>
          <cell r="I70">
            <v>1.559382</v>
          </cell>
          <cell r="J70">
            <v>1.5376019999999999</v>
          </cell>
          <cell r="K70">
            <v>2.7506820000000007</v>
          </cell>
          <cell r="L70">
            <v>3.9052860000000007</v>
          </cell>
          <cell r="M70">
            <v>3.8207459400000001</v>
          </cell>
          <cell r="N70">
            <v>2.634043632</v>
          </cell>
          <cell r="O70">
            <v>3.1283340000000002</v>
          </cell>
          <cell r="P70">
            <v>3.991067520000001</v>
          </cell>
          <cell r="Q70">
            <v>4.446089999999999</v>
          </cell>
          <cell r="R70">
            <v>4.7745317399999996</v>
          </cell>
          <cell r="S70">
            <v>7.3940387400000001</v>
          </cell>
          <cell r="T70">
            <v>9.2650800000000011</v>
          </cell>
          <cell r="U70">
            <v>8.8372679999999981</v>
          </cell>
          <cell r="V70">
            <v>6.5709600000000021</v>
          </cell>
          <cell r="W70">
            <v>4.5552000000000001</v>
          </cell>
          <cell r="X70">
            <v>5.4093999999999998</v>
          </cell>
          <cell r="Y70">
            <v>5.1186000000000007</v>
          </cell>
          <cell r="Z70">
            <v>1.7812999999999999</v>
          </cell>
          <cell r="AA70">
            <v>2.95</v>
          </cell>
          <cell r="AB70">
            <v>2.2861592609503698</v>
          </cell>
          <cell r="AC70">
            <v>2.5053125556405771</v>
          </cell>
          <cell r="AD70">
            <v>2.4712945670254456</v>
          </cell>
          <cell r="AE70">
            <v>2.4438312461536253</v>
          </cell>
        </row>
        <row r="92">
          <cell r="H92">
            <v>0.41436087365353341</v>
          </cell>
          <cell r="I92">
            <v>0.17461665398690543</v>
          </cell>
          <cell r="J92">
            <v>0.26404705837256015</v>
          </cell>
          <cell r="K92">
            <v>0.26172287837157698</v>
          </cell>
          <cell r="L92">
            <v>0.20771095617481719</v>
          </cell>
          <cell r="M92">
            <v>0.24565572097347629</v>
          </cell>
          <cell r="N92">
            <v>0.38202445624855086</v>
          </cell>
          <cell r="O92">
            <v>0.43265115974822654</v>
          </cell>
          <cell r="P92">
            <v>0.44386785453557986</v>
          </cell>
          <cell r="Q92">
            <v>0.36903936363436263</v>
          </cell>
          <cell r="R92">
            <v>0.5218289358729048</v>
          </cell>
          <cell r="S92">
            <v>0.56649361241353691</v>
          </cell>
          <cell r="T92">
            <v>0.68866463942173628</v>
          </cell>
          <cell r="U92">
            <v>1.031127510001379</v>
          </cell>
          <cell r="V92">
            <v>0.57467876806917317</v>
          </cell>
          <cell r="W92">
            <v>0.49454508368745087</v>
          </cell>
          <cell r="X92">
            <v>0.57525981306941887</v>
          </cell>
          <cell r="Y92">
            <v>0.81019904321227521</v>
          </cell>
          <cell r="Z92">
            <v>0.6358950000000001</v>
          </cell>
          <cell r="AA92">
            <v>0.73733399999999993</v>
          </cell>
          <cell r="AB92">
            <v>0.6518964294875611</v>
          </cell>
          <cell r="AC92">
            <v>0.67716166468748484</v>
          </cell>
          <cell r="AD92">
            <v>0.61357820737900048</v>
          </cell>
          <cell r="AE92">
            <v>0.62155831420158214</v>
          </cell>
        </row>
        <row r="93">
          <cell r="H93">
            <v>0.18668655354200558</v>
          </cell>
          <cell r="I93">
            <v>7.8671958180852486E-2</v>
          </cell>
          <cell r="J93">
            <v>0.11896402009639327</v>
          </cell>
          <cell r="K93">
            <v>0.11791688176412496</v>
          </cell>
          <cell r="L93">
            <v>9.3582297477281418E-2</v>
          </cell>
          <cell r="M93">
            <v>0.11067796894540068</v>
          </cell>
          <cell r="N93">
            <v>0.17211767239740325</v>
          </cell>
          <cell r="O93">
            <v>0.19492707693942124</v>
          </cell>
          <cell r="P93">
            <v>0.19998065758645517</v>
          </cell>
          <cell r="Q93">
            <v>0.1662673560627739</v>
          </cell>
          <cell r="R93">
            <v>0.23510531947101979</v>
          </cell>
          <cell r="S93">
            <v>0.25522858655200176</v>
          </cell>
          <cell r="T93">
            <v>0.31027164062645235</v>
          </cell>
          <cell r="U93">
            <v>0.46456519749850622</v>
          </cell>
          <cell r="V93">
            <v>0.25891633459172925</v>
          </cell>
          <cell r="W93">
            <v>0.22281282600526162</v>
          </cell>
          <cell r="X93">
            <v>0.25917811917479627</v>
          </cell>
          <cell r="Y93">
            <v>0.3650278698533686</v>
          </cell>
          <cell r="Z93">
            <v>0.79894500000000002</v>
          </cell>
          <cell r="AA93">
            <v>0.92639399999999994</v>
          </cell>
          <cell r="AB93">
            <v>0.81904936012539731</v>
          </cell>
          <cell r="AC93">
            <v>0.85079286076119875</v>
          </cell>
          <cell r="AD93">
            <v>0.77090595286079544</v>
          </cell>
          <cell r="AE93">
            <v>0.78093224091993652</v>
          </cell>
        </row>
        <row r="94">
          <cell r="H94">
            <v>0.21905257280446114</v>
          </cell>
          <cell r="I94">
            <v>9.2311387832242131E-2</v>
          </cell>
          <cell r="J94">
            <v>0.13958892153104671</v>
          </cell>
          <cell r="K94">
            <v>0.1383602398642981</v>
          </cell>
          <cell r="L94">
            <v>0.10980674634790144</v>
          </cell>
          <cell r="M94">
            <v>0.12986631008112301</v>
          </cell>
          <cell r="N94">
            <v>0.20195787135404591</v>
          </cell>
          <cell r="O94">
            <v>0.22872176331235222</v>
          </cell>
          <cell r="P94">
            <v>0.234651487877965</v>
          </cell>
          <cell r="Q94">
            <v>0.19509328030286358</v>
          </cell>
          <cell r="R94">
            <v>0.27586574465607538</v>
          </cell>
          <cell r="S94">
            <v>0.29947780103446142</v>
          </cell>
          <cell r="T94">
            <v>0.36406371995181136</v>
          </cell>
          <cell r="U94">
            <v>0.54510729250011491</v>
          </cell>
          <cell r="V94">
            <v>0.30380489733909782</v>
          </cell>
          <cell r="W94">
            <v>0.2614420903072876</v>
          </cell>
          <cell r="X94">
            <v>0.30411206775578492</v>
          </cell>
          <cell r="Y94">
            <v>0.42831308693435627</v>
          </cell>
          <cell r="Z94">
            <v>0.19566</v>
          </cell>
          <cell r="AA94">
            <v>0.22687199999999996</v>
          </cell>
          <cell r="AB94">
            <v>0.20058351676540342</v>
          </cell>
          <cell r="AC94">
            <v>0.20835743528845685</v>
          </cell>
          <cell r="AD94">
            <v>0.188793294578154</v>
          </cell>
          <cell r="AE94">
            <v>0.19124871206202526</v>
          </cell>
        </row>
        <row r="95">
          <cell r="H95">
            <v>0.16229015911096059</v>
          </cell>
          <cell r="I95">
            <v>0.13689095496788101</v>
          </cell>
          <cell r="J95">
            <v>0.1464880483900218</v>
          </cell>
          <cell r="K95">
            <v>0.12630105877793252</v>
          </cell>
          <cell r="L95">
            <v>5.3578256036020636E-2</v>
          </cell>
          <cell r="M95">
            <v>0.14473409683356164</v>
          </cell>
          <cell r="N95">
            <v>0.20832311411164292</v>
          </cell>
          <cell r="O95">
            <v>0.18181528021117813</v>
          </cell>
          <cell r="P95">
            <v>0.25346254662129836</v>
          </cell>
          <cell r="Q95">
            <v>0.21457777154883126</v>
          </cell>
          <cell r="R95">
            <v>0.21891301030159141</v>
          </cell>
          <cell r="S95">
            <v>0.34506514866435284</v>
          </cell>
          <cell r="T95">
            <v>0.4237613147259075</v>
          </cell>
          <cell r="U95">
            <v>0.29486242203887825</v>
          </cell>
          <cell r="V95">
            <v>0.25132802067051191</v>
          </cell>
          <cell r="W95">
            <v>0.19929265632196788</v>
          </cell>
          <cell r="X95">
            <v>0.28278808334118855</v>
          </cell>
          <cell r="Y95">
            <v>0.28374874501219671</v>
          </cell>
          <cell r="Z95">
            <v>0.38990000000000008</v>
          </cell>
          <cell r="AA95">
            <v>0.61124000000000001</v>
          </cell>
          <cell r="AB95">
            <v>0.48311013099802608</v>
          </cell>
          <cell r="AC95">
            <v>0.44265568341819511</v>
          </cell>
          <cell r="AD95">
            <v>0.44279982054836869</v>
          </cell>
          <cell r="AE95">
            <v>0.46242683685728003</v>
          </cell>
        </row>
        <row r="96">
          <cell r="H96">
            <v>0.29974721869213228</v>
          </cell>
          <cell r="I96">
            <v>0.25283531201468296</v>
          </cell>
          <cell r="J96">
            <v>0.27056098359313285</v>
          </cell>
          <cell r="K96">
            <v>0.23327595027294512</v>
          </cell>
          <cell r="L96">
            <v>9.8958145812104853E-2</v>
          </cell>
          <cell r="M96">
            <v>0.26732146430465759</v>
          </cell>
          <cell r="N96">
            <v>0.38476931926324892</v>
          </cell>
          <cell r="O96">
            <v>0.33580979190346144</v>
          </cell>
          <cell r="P96">
            <v>0.46814109868740644</v>
          </cell>
          <cell r="Q96">
            <v>0.39632156729196283</v>
          </cell>
          <cell r="R96">
            <v>0.40432868100498676</v>
          </cell>
          <cell r="S96">
            <v>0.63732957775343879</v>
          </cell>
          <cell r="T96">
            <v>0.78268008469672801</v>
          </cell>
          <cell r="U96">
            <v>0.54460597849651282</v>
          </cell>
          <cell r="V96">
            <v>0.46419866483633754</v>
          </cell>
          <cell r="W96">
            <v>0.36809021425281468</v>
          </cell>
          <cell r="X96">
            <v>0.52230487618688526</v>
          </cell>
          <cell r="Y96">
            <v>0.52407920228013871</v>
          </cell>
          <cell r="Z96">
            <v>0.18102500000000002</v>
          </cell>
          <cell r="AA96">
            <v>0.28378999999999999</v>
          </cell>
          <cell r="AB96">
            <v>0.22430113224908352</v>
          </cell>
          <cell r="AC96">
            <v>0.20551871015844772</v>
          </cell>
          <cell r="AD96">
            <v>0.20558563096888544</v>
          </cell>
          <cell r="AE96">
            <v>0.21469817425516571</v>
          </cell>
        </row>
        <row r="97">
          <cell r="H97">
            <v>7.4936804673033069E-2</v>
          </cell>
          <cell r="I97">
            <v>6.3208828003670739E-2</v>
          </cell>
          <cell r="J97">
            <v>6.7640245898283213E-2</v>
          </cell>
          <cell r="K97">
            <v>5.831898756823628E-2</v>
          </cell>
          <cell r="L97">
            <v>2.4739536453026213E-2</v>
          </cell>
          <cell r="M97">
            <v>6.6830366076164396E-2</v>
          </cell>
          <cell r="N97">
            <v>9.619232981581223E-2</v>
          </cell>
          <cell r="O97">
            <v>8.395244797586536E-2</v>
          </cell>
          <cell r="P97">
            <v>0.11703527467185161</v>
          </cell>
          <cell r="Q97">
            <v>9.9080391822990707E-2</v>
          </cell>
          <cell r="R97">
            <v>0.10108217025124669</v>
          </cell>
          <cell r="S97">
            <v>0.1593323944383597</v>
          </cell>
          <cell r="T97">
            <v>0.195670021174182</v>
          </cell>
          <cell r="U97">
            <v>0.13615149462412821</v>
          </cell>
          <cell r="V97">
            <v>0.11604966620908438</v>
          </cell>
          <cell r="W97">
            <v>9.2022553563203671E-2</v>
          </cell>
          <cell r="X97">
            <v>0.13057621904672131</v>
          </cell>
          <cell r="Y97">
            <v>0.13101980057003468</v>
          </cell>
          <cell r="Z97">
            <v>0.6266250000000001</v>
          </cell>
          <cell r="AA97">
            <v>0.98234999999999995</v>
          </cell>
          <cell r="AB97">
            <v>0.77642699624682754</v>
          </cell>
          <cell r="AC97">
            <v>0.71141091977924209</v>
          </cell>
          <cell r="AD97">
            <v>0.71164256873844955</v>
          </cell>
          <cell r="AE97">
            <v>0.74318598780634293</v>
          </cell>
        </row>
        <row r="98">
          <cell r="H98">
            <v>0.14468181752387402</v>
          </cell>
          <cell r="I98">
            <v>0.12203840501376527</v>
          </cell>
          <cell r="J98">
            <v>0.13059422211856206</v>
          </cell>
          <cell r="K98">
            <v>0.11259750338088605</v>
          </cell>
          <cell r="L98">
            <v>4.7765061698848296E-2</v>
          </cell>
          <cell r="M98">
            <v>0.12903057278561647</v>
          </cell>
          <cell r="N98">
            <v>0.18572023680929586</v>
          </cell>
          <cell r="O98">
            <v>0.1620884799094951</v>
          </cell>
          <cell r="P98">
            <v>0.22596208001944354</v>
          </cell>
          <cell r="Q98">
            <v>0.19129626933621519</v>
          </cell>
          <cell r="R98">
            <v>0.19516113844217509</v>
          </cell>
          <cell r="S98">
            <v>0.30762587914384881</v>
          </cell>
          <cell r="T98">
            <v>0.37778357940318252</v>
          </cell>
          <cell r="U98">
            <v>0.26287010484048079</v>
          </cell>
          <cell r="V98">
            <v>0.2240591482840664</v>
          </cell>
          <cell r="W98">
            <v>0.17766957586201376</v>
          </cell>
          <cell r="X98">
            <v>0.25210582142520493</v>
          </cell>
          <cell r="Y98">
            <v>0.25296225213763002</v>
          </cell>
          <cell r="Z98">
            <v>0.19495000000000004</v>
          </cell>
          <cell r="AA98">
            <v>0.30562</v>
          </cell>
          <cell r="AB98">
            <v>0.24155506549901304</v>
          </cell>
          <cell r="AC98">
            <v>0.22132784170909756</v>
          </cell>
          <cell r="AD98">
            <v>0.22139991027418435</v>
          </cell>
          <cell r="AE98">
            <v>0.23121341842864002</v>
          </cell>
        </row>
        <row r="99">
          <cell r="H99">
            <v>0.18433800000000003</v>
          </cell>
          <cell r="I99">
            <v>0.206844</v>
          </cell>
          <cell r="J99">
            <v>0.137214</v>
          </cell>
          <cell r="K99">
            <v>0.61676999999999993</v>
          </cell>
          <cell r="L99">
            <v>0.68554199999999998</v>
          </cell>
          <cell r="M99">
            <v>0.40642800000000001</v>
          </cell>
          <cell r="N99">
            <v>0.53598599999999996</v>
          </cell>
          <cell r="O99">
            <v>1.033296</v>
          </cell>
          <cell r="P99">
            <v>0.77985599999999999</v>
          </cell>
          <cell r="Q99">
            <v>0.64818600000000004</v>
          </cell>
          <cell r="R99">
            <v>0.78117599999999998</v>
          </cell>
          <cell r="S99">
            <v>0.39857400000000004</v>
          </cell>
          <cell r="T99">
            <v>0.61709999999999998</v>
          </cell>
          <cell r="U99">
            <v>0.37732200000000005</v>
          </cell>
          <cell r="V99">
            <v>0.84011400000000014</v>
          </cell>
          <cell r="W99">
            <v>0.93320000000000003</v>
          </cell>
          <cell r="X99">
            <v>1.1757</v>
          </cell>
          <cell r="Y99">
            <v>0.60420000000000007</v>
          </cell>
          <cell r="Z99">
            <v>0.75339999999999996</v>
          </cell>
          <cell r="AA99">
            <v>1.5335999999999999</v>
          </cell>
          <cell r="AB99">
            <v>1.2076663465344608</v>
          </cell>
          <cell r="AC99">
            <v>0.88413198109065294</v>
          </cell>
          <cell r="AD99">
            <v>0.97240838928959727</v>
          </cell>
          <cell r="AE99">
            <v>1.0165069098294888</v>
          </cell>
        </row>
        <row r="100">
          <cell r="H100">
            <v>9.4962000000000019E-2</v>
          </cell>
          <cell r="I100">
            <v>0.106556</v>
          </cell>
          <cell r="J100">
            <v>7.0686000000000013E-2</v>
          </cell>
          <cell r="K100">
            <v>0.31773000000000001</v>
          </cell>
          <cell r="L100">
            <v>0.35315800000000003</v>
          </cell>
          <cell r="M100">
            <v>0.20937199999999997</v>
          </cell>
          <cell r="N100">
            <v>0.27611400000000003</v>
          </cell>
          <cell r="O100">
            <v>0.532304</v>
          </cell>
          <cell r="P100">
            <v>0.40174399999999999</v>
          </cell>
          <cell r="Q100">
            <v>0.33391400000000004</v>
          </cell>
          <cell r="R100">
            <v>0.402424</v>
          </cell>
          <cell r="S100">
            <v>0.20532599999999998</v>
          </cell>
          <cell r="T100">
            <v>0.31790000000000002</v>
          </cell>
          <cell r="U100">
            <v>0.19437800000000005</v>
          </cell>
          <cell r="V100">
            <v>0.43278600000000006</v>
          </cell>
          <cell r="W100">
            <v>0.53679999999999994</v>
          </cell>
          <cell r="X100">
            <v>0.58729999999999993</v>
          </cell>
          <cell r="Y100">
            <v>0.3029</v>
          </cell>
          <cell r="Z100">
            <v>0.19550000000000001</v>
          </cell>
          <cell r="AA100">
            <v>0.11359999999999999</v>
          </cell>
          <cell r="AB100">
            <v>0.23634605624237559</v>
          </cell>
          <cell r="AC100">
            <v>0.27313452288332429</v>
          </cell>
          <cell r="AD100">
            <v>0.28219361090513184</v>
          </cell>
          <cell r="AE100">
            <v>0.26393138211722167</v>
          </cell>
        </row>
        <row r="101">
          <cell r="H101">
            <v>0.51962010000000003</v>
          </cell>
          <cell r="I101">
            <v>0.2356029</v>
          </cell>
          <cell r="J101">
            <v>0.29530000000000001</v>
          </cell>
          <cell r="K101">
            <v>0.39574090000000001</v>
          </cell>
          <cell r="L101">
            <v>0.68245239999999996</v>
          </cell>
          <cell r="M101">
            <v>0.37956290000000004</v>
          </cell>
          <cell r="N101">
            <v>0.31980000000000003</v>
          </cell>
          <cell r="O101">
            <v>0.7399</v>
          </cell>
          <cell r="P101">
            <v>0.63590000000000002</v>
          </cell>
          <cell r="Q101">
            <v>0.7046</v>
          </cell>
          <cell r="R101">
            <v>0.49339999999999995</v>
          </cell>
          <cell r="S101">
            <v>1.1999000000000002</v>
          </cell>
          <cell r="T101">
            <v>1.5182</v>
          </cell>
          <cell r="U101">
            <v>1.0499000000000001</v>
          </cell>
          <cell r="V101">
            <v>1.0911</v>
          </cell>
          <cell r="W101">
            <v>0.79139999999999999</v>
          </cell>
          <cell r="X101">
            <v>0.41299999999999998</v>
          </cell>
          <cell r="Y101">
            <v>0.74629999999999996</v>
          </cell>
          <cell r="Z101">
            <v>0.95779999999999998</v>
          </cell>
          <cell r="AA101">
            <v>1.0682</v>
          </cell>
          <cell r="AB101">
            <v>0.76954163000000042</v>
          </cell>
          <cell r="AC101">
            <v>0.65636095000000005</v>
          </cell>
          <cell r="AD101">
            <v>0.53005643999999963</v>
          </cell>
          <cell r="AE101">
            <v>0.52549197000000003</v>
          </cell>
        </row>
        <row r="102">
          <cell r="H102">
            <v>0.21296593880742018</v>
          </cell>
          <cell r="I102">
            <v>0.17963572713639753</v>
          </cell>
          <cell r="J102">
            <v>0.19222955304466666</v>
          </cell>
          <cell r="K102">
            <v>0.16573909165141087</v>
          </cell>
          <cell r="L102">
            <v>7.0308290156854247E-2</v>
          </cell>
          <cell r="M102">
            <v>0.18992792279246576</v>
          </cell>
          <cell r="N102">
            <v>0.27337287618122147</v>
          </cell>
          <cell r="O102">
            <v>0.23858786048286421</v>
          </cell>
          <cell r="P102">
            <v>0.33260728493597691</v>
          </cell>
          <cell r="Q102">
            <v>0.28158057651454166</v>
          </cell>
          <cell r="R102">
            <v>0.28726951166620807</v>
          </cell>
          <cell r="S102">
            <v>0.45281318188111136</v>
          </cell>
          <cell r="T102">
            <v>0.55608255432891829</v>
          </cell>
          <cell r="U102">
            <v>0.38693444428509655</v>
          </cell>
          <cell r="V102">
            <v>0.32980624434603434</v>
          </cell>
          <cell r="W102">
            <v>7.7976356796648869E-2</v>
          </cell>
          <cell r="X102">
            <v>0.10613982502339432</v>
          </cell>
          <cell r="Y102">
            <v>0.10925090581588365</v>
          </cell>
          <cell r="Z102">
            <v>0.1041</v>
          </cell>
          <cell r="AA102">
            <v>0.14449999999999999</v>
          </cell>
          <cell r="AB102">
            <v>0.12252214500704957</v>
          </cell>
          <cell r="AC102">
            <v>0.11151282493501802</v>
          </cell>
          <cell r="AD102">
            <v>0.10818632947011167</v>
          </cell>
          <cell r="AE102">
            <v>0.10758392265257145</v>
          </cell>
        </row>
        <row r="103">
          <cell r="H103">
            <v>8.6178061192579855E-2</v>
          </cell>
          <cell r="I103">
            <v>7.2690772863602482E-2</v>
          </cell>
          <cell r="J103">
            <v>7.7786946955333336E-2</v>
          </cell>
          <cell r="K103">
            <v>6.7067408348589097E-2</v>
          </cell>
          <cell r="L103">
            <v>2.8450709843145752E-2</v>
          </cell>
          <cell r="M103">
            <v>7.6855577207534248E-2</v>
          </cell>
          <cell r="N103">
            <v>0.11062212381877858</v>
          </cell>
          <cell r="O103">
            <v>9.6546139517135726E-2</v>
          </cell>
          <cell r="P103">
            <v>0.13459171506402304</v>
          </cell>
          <cell r="Q103">
            <v>0.11394342348545834</v>
          </cell>
          <cell r="R103">
            <v>0.11624548833379195</v>
          </cell>
          <cell r="S103">
            <v>0.18323381811888867</v>
          </cell>
          <cell r="T103">
            <v>0.22502244567108176</v>
          </cell>
          <cell r="U103">
            <v>0.15657555571490342</v>
          </cell>
          <cell r="V103">
            <v>0.13345825565396569</v>
          </cell>
          <cell r="W103">
            <v>3.1553643203351134E-2</v>
          </cell>
          <cell r="X103">
            <v>4.2950174976605679E-2</v>
          </cell>
          <cell r="Y103">
            <v>4.4209094184116358E-2</v>
          </cell>
          <cell r="Z103">
            <v>0.1041</v>
          </cell>
          <cell r="AA103">
            <v>0.14449999999999999</v>
          </cell>
          <cell r="AB103">
            <v>0.12252214500704957</v>
          </cell>
          <cell r="AC103">
            <v>0.11151282493501802</v>
          </cell>
          <cell r="AD103">
            <v>0.10818632947011167</v>
          </cell>
          <cell r="AE103">
            <v>0.10758392265257145</v>
          </cell>
        </row>
        <row r="104">
          <cell r="H104">
            <v>8.6474074074074148E-2</v>
          </cell>
          <cell r="I104">
            <v>8.6474074074074037E-2</v>
          </cell>
          <cell r="J104">
            <v>8.6474074074074148E-2</v>
          </cell>
          <cell r="K104">
            <v>8.6474074074074148E-2</v>
          </cell>
          <cell r="L104">
            <v>8.6474074074073926E-2</v>
          </cell>
          <cell r="M104">
            <v>8.6474074074074148E-2</v>
          </cell>
          <cell r="N104">
            <v>8.6474074074074148E-2</v>
          </cell>
          <cell r="O104">
            <v>8.6474074074073926E-2</v>
          </cell>
          <cell r="P104">
            <v>8.6474074074074148E-2</v>
          </cell>
          <cell r="Q104">
            <v>8.6474074074074148E-2</v>
          </cell>
          <cell r="R104">
            <v>8.6474074074073926E-2</v>
          </cell>
          <cell r="S104">
            <v>8.6474074074074148E-2</v>
          </cell>
          <cell r="T104">
            <v>8.6474074074074148E-2</v>
          </cell>
          <cell r="U104">
            <v>8.6474074074073926E-2</v>
          </cell>
          <cell r="V104">
            <v>8.6474074074073926E-2</v>
          </cell>
          <cell r="W104">
            <v>8.647407407407437E-2</v>
          </cell>
          <cell r="X104">
            <v>8.6474074074073926E-2</v>
          </cell>
          <cell r="Y104">
            <v>8.647407407407437E-2</v>
          </cell>
          <cell r="Z104">
            <v>8.6474074074073926E-2</v>
          </cell>
          <cell r="AA104">
            <v>8.6474074074073926E-2</v>
          </cell>
          <cell r="AB104">
            <v>8.6474074074073926E-2</v>
          </cell>
          <cell r="AC104">
            <v>8.647407407407437E-2</v>
          </cell>
          <cell r="AD104">
            <v>8.6474074074073926E-2</v>
          </cell>
          <cell r="AE104">
            <v>8.647407407407437E-2</v>
          </cell>
        </row>
        <row r="105">
          <cell r="H105">
            <v>0.29699999999999999</v>
          </cell>
          <cell r="I105">
            <v>0.18059999999999998</v>
          </cell>
          <cell r="J105">
            <v>9.4500000000000001E-2</v>
          </cell>
          <cell r="K105">
            <v>0.46850000000000003</v>
          </cell>
          <cell r="L105">
            <v>0.1009</v>
          </cell>
          <cell r="M105">
            <v>0.13689999999999999</v>
          </cell>
          <cell r="N105">
            <v>0.37169999999999997</v>
          </cell>
          <cell r="O105">
            <v>0.29910000000000003</v>
          </cell>
          <cell r="P105">
            <v>0.4612</v>
          </cell>
          <cell r="Q105">
            <v>0.78410000000000002</v>
          </cell>
          <cell r="R105">
            <v>0.1585</v>
          </cell>
          <cell r="S105">
            <v>0.14169999999999999</v>
          </cell>
          <cell r="T105">
            <v>0.24959999999999999</v>
          </cell>
          <cell r="U105">
            <v>0.2296</v>
          </cell>
          <cell r="V105">
            <v>0.22839999999999999</v>
          </cell>
          <cell r="W105">
            <v>0.24010000000000001</v>
          </cell>
          <cell r="X105">
            <v>0.247</v>
          </cell>
          <cell r="Y105">
            <v>0.36219999999999997</v>
          </cell>
          <cell r="Z105">
            <v>0.39089999999999997</v>
          </cell>
          <cell r="AA105">
            <v>0.62470000000000003</v>
          </cell>
          <cell r="AB105">
            <v>0.54312269999999974</v>
          </cell>
          <cell r="AC105">
            <v>0.43204304999999998</v>
          </cell>
          <cell r="AD105">
            <v>0.39338529000000044</v>
          </cell>
          <cell r="AE105">
            <v>0.43886131999999956</v>
          </cell>
        </row>
        <row r="106">
          <cell r="H106">
            <v>9.4114999999999976E-2</v>
          </cell>
          <cell r="I106">
            <v>3.5979999999999998E-2</v>
          </cell>
          <cell r="J106">
            <v>4.9454999999999999E-2</v>
          </cell>
          <cell r="K106">
            <v>1.6729999999999998E-2</v>
          </cell>
          <cell r="L106">
            <v>8.9494999999999991E-2</v>
          </cell>
          <cell r="M106">
            <v>0.18592000000000003</v>
          </cell>
          <cell r="N106">
            <v>0.22197</v>
          </cell>
          <cell r="O106">
            <v>6.1249999999999999E-2</v>
          </cell>
          <cell r="P106">
            <v>0.23075499999999996</v>
          </cell>
          <cell r="Q106">
            <v>0.19785499999999995</v>
          </cell>
          <cell r="R106">
            <v>0.15771000000000002</v>
          </cell>
          <cell r="S106">
            <v>0.15168999999999996</v>
          </cell>
          <cell r="T106">
            <v>0.16621499999999997</v>
          </cell>
          <cell r="U106">
            <v>0.24384500000000001</v>
          </cell>
          <cell r="V106">
            <v>0.190085</v>
          </cell>
          <cell r="W106">
            <v>0.16197999999999999</v>
          </cell>
          <cell r="X106">
            <v>0.14038499999999998</v>
          </cell>
          <cell r="Y106">
            <v>0.31633</v>
          </cell>
          <cell r="Z106">
            <v>0.6502</v>
          </cell>
          <cell r="AA106">
            <v>0.64700000000000002</v>
          </cell>
          <cell r="AB106">
            <v>0.45748749999999927</v>
          </cell>
          <cell r="AC106">
            <v>0.5602725700000003</v>
          </cell>
          <cell r="AD106">
            <v>0.47068721000000047</v>
          </cell>
          <cell r="AE106">
            <v>0.54478340999999997</v>
          </cell>
        </row>
        <row r="107">
          <cell r="H107">
            <v>0.174785</v>
          </cell>
          <cell r="I107">
            <v>6.6820000000000004E-2</v>
          </cell>
          <cell r="J107">
            <v>9.184500000000001E-2</v>
          </cell>
          <cell r="K107">
            <v>3.107E-2</v>
          </cell>
          <cell r="L107">
            <v>0.16620499999999999</v>
          </cell>
          <cell r="M107">
            <v>0.34528000000000003</v>
          </cell>
          <cell r="N107">
            <v>0.41223000000000004</v>
          </cell>
          <cell r="O107">
            <v>0.11375</v>
          </cell>
          <cell r="P107">
            <v>0.42854499999999995</v>
          </cell>
          <cell r="Q107">
            <v>0.36744499999999997</v>
          </cell>
          <cell r="R107">
            <v>0.29289000000000004</v>
          </cell>
          <cell r="S107">
            <v>0.28170999999999996</v>
          </cell>
          <cell r="T107">
            <v>0.30868499999999999</v>
          </cell>
          <cell r="U107">
            <v>0.45285500000000001</v>
          </cell>
          <cell r="V107">
            <v>0.35301500000000002</v>
          </cell>
          <cell r="W107">
            <v>0.35450480000000001</v>
          </cell>
          <cell r="X107">
            <v>0.30724260000000003</v>
          </cell>
          <cell r="Y107">
            <v>0.6923108</v>
          </cell>
          <cell r="Z107">
            <v>0.6502</v>
          </cell>
          <cell r="AA107">
            <v>0.64700000000000002</v>
          </cell>
          <cell r="AB107">
            <v>0.45748749999999927</v>
          </cell>
          <cell r="AC107">
            <v>0.5602725700000003</v>
          </cell>
          <cell r="AD107">
            <v>0.47068721000000047</v>
          </cell>
          <cell r="AE107">
            <v>0.54478340999999997</v>
          </cell>
        </row>
        <row r="108">
          <cell r="H108">
            <v>0.16187400000000002</v>
          </cell>
          <cell r="I108">
            <v>0.40232200000000001</v>
          </cell>
          <cell r="J108">
            <v>0.21423400000000004</v>
          </cell>
          <cell r="K108">
            <v>0.16636200000000001</v>
          </cell>
          <cell r="L108">
            <v>0.14161000000000001</v>
          </cell>
          <cell r="M108">
            <v>0.21616506400000002</v>
          </cell>
          <cell r="N108">
            <v>0.43234400000000001</v>
          </cell>
          <cell r="O108">
            <v>0.29482056200000006</v>
          </cell>
          <cell r="P108">
            <v>0.20296021200000003</v>
          </cell>
          <cell r="Q108">
            <v>0.39565800000000001</v>
          </cell>
          <cell r="R108">
            <v>0.36665600000000004</v>
          </cell>
          <cell r="S108">
            <v>0.54201909199999998</v>
          </cell>
          <cell r="T108">
            <v>0.55654331400000001</v>
          </cell>
          <cell r="U108">
            <v>0.70082122600000007</v>
          </cell>
          <cell r="V108">
            <v>0.47504799999999997</v>
          </cell>
          <cell r="W108">
            <v>0.35580000000000001</v>
          </cell>
          <cell r="X108">
            <v>0.66449999999999998</v>
          </cell>
          <cell r="Y108">
            <v>1.038</v>
          </cell>
          <cell r="Z108">
            <v>0.46650000000000003</v>
          </cell>
          <cell r="AA108">
            <v>0.95889999999999997</v>
          </cell>
          <cell r="AB108">
            <v>0.46645769387703823</v>
          </cell>
          <cell r="AC108">
            <v>0.49047162329837557</v>
          </cell>
          <cell r="AD108">
            <v>0.51237945405876495</v>
          </cell>
          <cell r="AE108">
            <v>0.52849590625857834</v>
          </cell>
        </row>
        <row r="109">
          <cell r="H109">
            <v>0.31422600000000006</v>
          </cell>
          <cell r="I109">
            <v>1.1833</v>
          </cell>
          <cell r="J109">
            <v>0.63009999999999999</v>
          </cell>
          <cell r="K109">
            <v>0.48930000000000001</v>
          </cell>
          <cell r="L109">
            <v>0.41649999999999998</v>
          </cell>
          <cell r="M109">
            <v>0.63577960000000011</v>
          </cell>
          <cell r="N109">
            <v>1.2715999999999998</v>
          </cell>
          <cell r="O109">
            <v>0.86711930000000004</v>
          </cell>
          <cell r="P109">
            <v>0.59694180000000008</v>
          </cell>
          <cell r="Q109">
            <v>1.1637</v>
          </cell>
          <cell r="R109">
            <v>1.0784</v>
          </cell>
          <cell r="S109">
            <v>1.5941737999999999</v>
          </cell>
          <cell r="T109">
            <v>1.6368920999999999</v>
          </cell>
          <cell r="U109">
            <v>2.0612388999999998</v>
          </cell>
          <cell r="V109">
            <v>1.3971999999999998</v>
          </cell>
          <cell r="W109">
            <v>1.0427</v>
          </cell>
          <cell r="X109">
            <v>0.80215000000000003</v>
          </cell>
          <cell r="Y109">
            <v>0.2843</v>
          </cell>
          <cell r="Z109">
            <v>0.34749999999999998</v>
          </cell>
          <cell r="AA109">
            <v>0.2964</v>
          </cell>
          <cell r="AB109">
            <v>0.53927991626881955</v>
          </cell>
          <cell r="AC109">
            <v>0.4102555079683779</v>
          </cell>
          <cell r="AD109">
            <v>0.42249327104785911</v>
          </cell>
          <cell r="AE109">
            <v>0.42234898958167211</v>
          </cell>
        </row>
        <row r="131">
          <cell r="H131">
            <v>2.7637531750820971E-2</v>
          </cell>
          <cell r="I131">
            <v>6.7805425246072637E-2</v>
          </cell>
          <cell r="J131">
            <v>4.9110933933817151E-2</v>
          </cell>
          <cell r="K131">
            <v>3.8348970016221416E-2</v>
          </cell>
          <cell r="L131">
            <v>6.6037027419237657E-2</v>
          </cell>
          <cell r="M131">
            <v>2.9153301316679522E-2</v>
          </cell>
          <cell r="N131">
            <v>7.9577902207574089E-2</v>
          </cell>
          <cell r="O131">
            <v>0.19129011921134953</v>
          </cell>
          <cell r="P131">
            <v>0.14137077484240779</v>
          </cell>
          <cell r="Q131">
            <v>0.21059091834994842</v>
          </cell>
          <cell r="R131">
            <v>0.10413336917448265</v>
          </cell>
          <cell r="S131">
            <v>0.21539085530850052</v>
          </cell>
          <cell r="T131">
            <v>0.19139117051574009</v>
          </cell>
          <cell r="U131">
            <v>0.25454823575984653</v>
          </cell>
          <cell r="V131">
            <v>0.21195511095922112</v>
          </cell>
          <cell r="W131">
            <v>0.19125980382003235</v>
          </cell>
          <cell r="X131">
            <v>0.26220792463265175</v>
          </cell>
          <cell r="Y131">
            <v>0.21725019930928702</v>
          </cell>
          <cell r="Z131">
            <v>2.7993000000000001E-2</v>
          </cell>
          <cell r="AA131">
            <v>4.1474999999999998E-2</v>
          </cell>
          <cell r="AB131">
            <v>4.0846333382852616E-2</v>
          </cell>
          <cell r="AC131">
            <v>5.0886648139373152E-2</v>
          </cell>
          <cell r="AD131">
            <v>5.2535476840249826E-2</v>
          </cell>
          <cell r="AE131">
            <v>5.8530607733513491E-2</v>
          </cell>
        </row>
        <row r="132">
          <cell r="H132">
            <v>1.245184060327729E-2</v>
          </cell>
          <cell r="I132">
            <v>3.0549122650087968E-2</v>
          </cell>
          <cell r="J132">
            <v>2.2126488238364762E-2</v>
          </cell>
          <cell r="K132">
            <v>1.7277782482426805E-2</v>
          </cell>
          <cell r="L132">
            <v>2.9752386962492529E-2</v>
          </cell>
          <cell r="M132">
            <v>1.3134756906930521E-2</v>
          </cell>
          <cell r="N132">
            <v>3.585310594179475E-2</v>
          </cell>
          <cell r="O132">
            <v>8.6184037521038065E-2</v>
          </cell>
          <cell r="P132">
            <v>6.3693327254058227E-2</v>
          </cell>
          <cell r="Q132">
            <v>9.4879838454222556E-2</v>
          </cell>
          <cell r="R132">
            <v>4.6916350060977136E-2</v>
          </cell>
          <cell r="S132">
            <v>9.7042406749124469E-2</v>
          </cell>
          <cell r="T132">
            <v>8.6229565274614936E-2</v>
          </cell>
          <cell r="U132">
            <v>0.11468441126016633</v>
          </cell>
          <cell r="V132">
            <v>9.5494463127510462E-2</v>
          </cell>
          <cell r="W132">
            <v>8.6170379194964994E-2</v>
          </cell>
          <cell r="X132">
            <v>0.11813541498129401</v>
          </cell>
          <cell r="Y132">
            <v>9.78801174149391E-2</v>
          </cell>
          <cell r="Z132">
            <v>8.2645999999999997E-2</v>
          </cell>
          <cell r="AA132">
            <v>0.12245</v>
          </cell>
          <cell r="AB132">
            <v>0.12059393665413629</v>
          </cell>
          <cell r="AC132">
            <v>0.15023677069719693</v>
          </cell>
          <cell r="AD132">
            <v>0.15510474114740425</v>
          </cell>
          <cell r="AE132">
            <v>0.17280465140370652</v>
          </cell>
        </row>
        <row r="133">
          <cell r="H133">
            <v>1.461062764590175E-2</v>
          </cell>
          <cell r="I133">
            <v>3.5845452103839388E-2</v>
          </cell>
          <cell r="J133">
            <v>2.5962577827818099E-2</v>
          </cell>
          <cell r="K133">
            <v>2.0273247501351788E-2</v>
          </cell>
          <cell r="L133">
            <v>3.4910585618269804E-2</v>
          </cell>
          <cell r="M133">
            <v>1.5411941776389961E-2</v>
          </cell>
          <cell r="N133">
            <v>4.2068991850631177E-2</v>
          </cell>
          <cell r="O133">
            <v>0.10112584326761248</v>
          </cell>
          <cell r="P133">
            <v>7.4735897903533979E-2</v>
          </cell>
          <cell r="Q133">
            <v>0.11132924319582904</v>
          </cell>
          <cell r="R133">
            <v>5.5050280764540223E-2</v>
          </cell>
          <cell r="S133">
            <v>0.11386673794237505</v>
          </cell>
          <cell r="T133">
            <v>0.10117926420964501</v>
          </cell>
          <cell r="U133">
            <v>0.13456735297998723</v>
          </cell>
          <cell r="V133">
            <v>0.11205042591326843</v>
          </cell>
          <cell r="W133">
            <v>0.10110981698500271</v>
          </cell>
          <cell r="X133">
            <v>0.13861666038605433</v>
          </cell>
          <cell r="Y133">
            <v>0.11484968327577393</v>
          </cell>
          <cell r="Z133">
            <v>2.2661000000000001E-2</v>
          </cell>
          <cell r="AA133">
            <v>3.3575000000000001E-2</v>
          </cell>
          <cell r="AB133">
            <v>3.3066079405166406E-2</v>
          </cell>
          <cell r="AC133">
            <v>4.1193953255683029E-2</v>
          </cell>
          <cell r="AD133">
            <v>4.2528719346868915E-2</v>
          </cell>
          <cell r="AE133">
            <v>4.7381920546177597E-2</v>
          </cell>
        </row>
        <row r="134">
          <cell r="H134">
            <v>4.7323598598832305E-2</v>
          </cell>
          <cell r="I134">
            <v>6.3539377139690933E-2</v>
          </cell>
          <cell r="J134">
            <v>7.4493301011168897E-2</v>
          </cell>
          <cell r="K134">
            <v>5.6242276796304551E-2</v>
          </cell>
          <cell r="L134">
            <v>4.7356692024425905E-2</v>
          </cell>
          <cell r="M134">
            <v>0.13958806915375851</v>
          </cell>
          <cell r="N134">
            <v>9.9958692005435654E-2</v>
          </cell>
          <cell r="O134">
            <v>0.13430966777158107</v>
          </cell>
          <cell r="P134">
            <v>6.0114207590754469E-2</v>
          </cell>
          <cell r="Q134">
            <v>5.8310615895903861E-2</v>
          </cell>
          <cell r="R134">
            <v>7.3368124540986873E-2</v>
          </cell>
          <cell r="S134">
            <v>0.10579968162270412</v>
          </cell>
          <cell r="T134">
            <v>0.13090104493544141</v>
          </cell>
          <cell r="U134">
            <v>0.18562102415444087</v>
          </cell>
          <cell r="V134">
            <v>6.9612020736114513E-2</v>
          </cell>
          <cell r="W134">
            <v>8.6866670950193486E-2</v>
          </cell>
          <cell r="X134">
            <v>0.15042390425477303</v>
          </cell>
          <cell r="Y134">
            <v>6.9917599237908579E-2</v>
          </cell>
          <cell r="Z134">
            <v>6.0696E-2</v>
          </cell>
          <cell r="AA134">
            <v>0.20314799999999997</v>
          </cell>
          <cell r="AB134">
            <v>0.13470040401937183</v>
          </cell>
          <cell r="AC134">
            <v>0.11643600922484103</v>
          </cell>
          <cell r="AD134">
            <v>0.11439186666203939</v>
          </cell>
          <cell r="AE134">
            <v>0.11940706859733403</v>
          </cell>
        </row>
        <row r="135">
          <cell r="H135">
            <v>8.7405897783390932E-2</v>
          </cell>
          <cell r="I135">
            <v>0.11735617045042701</v>
          </cell>
          <cell r="J135">
            <v>0.13758788525203705</v>
          </cell>
          <cell r="K135">
            <v>0.10387854775026077</v>
          </cell>
          <cell r="L135">
            <v>8.746702078883388E-2</v>
          </cell>
          <cell r="M135">
            <v>0.25781683695828184</v>
          </cell>
          <cell r="N135">
            <v>0.18462203794037227</v>
          </cell>
          <cell r="O135">
            <v>0.24806771759013438</v>
          </cell>
          <cell r="P135">
            <v>0.11102993938708366</v>
          </cell>
          <cell r="Q135">
            <v>0.10769873559044393</v>
          </cell>
          <cell r="R135">
            <v>0.1355097030669774</v>
          </cell>
          <cell r="S135">
            <v>0.19541024840104954</v>
          </cell>
          <cell r="T135">
            <v>0.24177204802951249</v>
          </cell>
          <cell r="U135">
            <v>0.34283893752939848</v>
          </cell>
          <cell r="V135">
            <v>0.12857224194920477</v>
          </cell>
          <cell r="W135">
            <v>0.16044129327991158</v>
          </cell>
          <cell r="X135">
            <v>0.27783044376924665</v>
          </cell>
          <cell r="Y135">
            <v>0.12913664034838468</v>
          </cell>
          <cell r="Z135">
            <v>3.0348E-2</v>
          </cell>
          <cell r="AA135">
            <v>0.10157399999999998</v>
          </cell>
          <cell r="AB135">
            <v>6.7350202009685917E-2</v>
          </cell>
          <cell r="AC135">
            <v>5.8218004612420514E-2</v>
          </cell>
          <cell r="AD135">
            <v>5.7195933331019695E-2</v>
          </cell>
          <cell r="AE135">
            <v>5.9703534298667017E-2</v>
          </cell>
        </row>
        <row r="136">
          <cell r="H136">
            <v>2.1851474445847733E-2</v>
          </cell>
          <cell r="I136">
            <v>2.9339042612606753E-2</v>
          </cell>
          <cell r="J136">
            <v>3.4396971313009263E-2</v>
          </cell>
          <cell r="K136">
            <v>2.5969636937565193E-2</v>
          </cell>
          <cell r="L136">
            <v>2.186675519720847E-2</v>
          </cell>
          <cell r="M136">
            <v>6.4454209239570459E-2</v>
          </cell>
          <cell r="N136">
            <v>4.6155509485093067E-2</v>
          </cell>
          <cell r="O136">
            <v>6.2016929397533595E-2</v>
          </cell>
          <cell r="P136">
            <v>2.7757484846770916E-2</v>
          </cell>
          <cell r="Q136">
            <v>2.6924683897610983E-2</v>
          </cell>
          <cell r="R136">
            <v>3.3877425766744351E-2</v>
          </cell>
          <cell r="S136">
            <v>4.8852562100262384E-2</v>
          </cell>
          <cell r="T136">
            <v>6.0443012007378123E-2</v>
          </cell>
          <cell r="U136">
            <v>8.570973438234962E-2</v>
          </cell>
          <cell r="V136">
            <v>3.2143060487301194E-2</v>
          </cell>
          <cell r="W136">
            <v>4.0110323319977895E-2</v>
          </cell>
          <cell r="X136">
            <v>6.9457610942311662E-2</v>
          </cell>
          <cell r="Y136">
            <v>3.228416008709617E-2</v>
          </cell>
          <cell r="Z136">
            <v>0.18546000000000001</v>
          </cell>
          <cell r="AA136">
            <v>0.62073</v>
          </cell>
          <cell r="AB136">
            <v>0.41158456783696956</v>
          </cell>
          <cell r="AC136">
            <v>0.35577669485368096</v>
          </cell>
          <cell r="AD136">
            <v>0.34953070368956485</v>
          </cell>
          <cell r="AE136">
            <v>0.36485493182518736</v>
          </cell>
        </row>
        <row r="137">
          <cell r="H137">
            <v>4.2189029171929009E-2</v>
          </cell>
          <cell r="I137">
            <v>5.6645409797275316E-2</v>
          </cell>
          <cell r="J137">
            <v>6.6410842423784755E-2</v>
          </cell>
          <cell r="K137">
            <v>5.0140038515869477E-2</v>
          </cell>
          <cell r="L137">
            <v>4.2218531989531759E-2</v>
          </cell>
          <cell r="M137">
            <v>0.12444288464838921</v>
          </cell>
          <cell r="N137">
            <v>8.9113260569099004E-2</v>
          </cell>
          <cell r="O137">
            <v>0.11973718524075097</v>
          </cell>
          <cell r="P137">
            <v>5.3591868175390939E-2</v>
          </cell>
          <cell r="Q137">
            <v>5.1983964616041198E-2</v>
          </cell>
          <cell r="R137">
            <v>6.5407746625291335E-2</v>
          </cell>
          <cell r="S137">
            <v>9.432050787598395E-2</v>
          </cell>
          <cell r="T137">
            <v>0.11669839502766798</v>
          </cell>
          <cell r="U137">
            <v>0.16548130393381105</v>
          </cell>
          <cell r="V137">
            <v>6.2059176827379478E-2</v>
          </cell>
          <cell r="W137">
            <v>7.7441712449917086E-2</v>
          </cell>
          <cell r="X137">
            <v>0.13410304103366871</v>
          </cell>
          <cell r="Y137">
            <v>6.2331600326610628E-2</v>
          </cell>
          <cell r="Z137">
            <v>6.0696E-2</v>
          </cell>
          <cell r="AA137">
            <v>0.20314799999999997</v>
          </cell>
          <cell r="AB137">
            <v>0.13470040401937183</v>
          </cell>
          <cell r="AC137">
            <v>0.11643600922484103</v>
          </cell>
          <cell r="AD137">
            <v>0.11439186666203939</v>
          </cell>
          <cell r="AE137">
            <v>0.11940706859733403</v>
          </cell>
        </row>
        <row r="138">
          <cell r="H138">
            <v>8.3687999999999999E-2</v>
          </cell>
          <cell r="I138">
            <v>7.8474000000000002E-2</v>
          </cell>
          <cell r="J138">
            <v>0.23700600000000002</v>
          </cell>
          <cell r="K138">
            <v>0.23515800000000001</v>
          </cell>
          <cell r="L138">
            <v>0.27984000000000003</v>
          </cell>
          <cell r="M138">
            <v>0.176814</v>
          </cell>
          <cell r="N138">
            <v>8.4347999999999992E-2</v>
          </cell>
          <cell r="O138">
            <v>0.40854000000000001</v>
          </cell>
          <cell r="P138">
            <v>0.225324</v>
          </cell>
          <cell r="Q138">
            <v>5.4120000000000001E-2</v>
          </cell>
          <cell r="R138">
            <v>0.40906799999999999</v>
          </cell>
          <cell r="S138">
            <v>0.27079799999999998</v>
          </cell>
          <cell r="T138">
            <v>0.207372</v>
          </cell>
          <cell r="U138">
            <v>0.19912200000000002</v>
          </cell>
          <cell r="V138">
            <v>0.15206400000000003</v>
          </cell>
          <cell r="W138">
            <v>0.27260000000000001</v>
          </cell>
          <cell r="X138">
            <v>0.189</v>
          </cell>
          <cell r="Y138">
            <v>0.1072</v>
          </cell>
          <cell r="Z138">
            <v>0.44969999999999999</v>
          </cell>
          <cell r="AA138">
            <v>0.112</v>
          </cell>
          <cell r="AB138">
            <v>0.4401652614761517</v>
          </cell>
          <cell r="AC138">
            <v>0.21984801303614007</v>
          </cell>
          <cell r="AD138">
            <v>0.15364627260124672</v>
          </cell>
          <cell r="AE138">
            <v>0.15855763042086438</v>
          </cell>
        </row>
        <row r="139">
          <cell r="H139">
            <v>4.3112000000000004E-2</v>
          </cell>
          <cell r="I139">
            <v>4.0426000000000004E-2</v>
          </cell>
          <cell r="J139">
            <v>0.12209400000000002</v>
          </cell>
          <cell r="K139">
            <v>0.12114200000000001</v>
          </cell>
          <cell r="L139">
            <v>0.14416000000000001</v>
          </cell>
          <cell r="M139">
            <v>9.1086E-2</v>
          </cell>
          <cell r="N139">
            <v>4.3452000000000005E-2</v>
          </cell>
          <cell r="O139">
            <v>0.21046000000000001</v>
          </cell>
          <cell r="P139">
            <v>0.11607600000000001</v>
          </cell>
          <cell r="Q139">
            <v>2.7880000000000002E-2</v>
          </cell>
          <cell r="R139">
            <v>0.210732</v>
          </cell>
          <cell r="S139">
            <v>0.13950200000000001</v>
          </cell>
          <cell r="T139">
            <v>0.10682800000000001</v>
          </cell>
          <cell r="U139">
            <v>0.102578</v>
          </cell>
          <cell r="V139">
            <v>7.8336000000000017E-2</v>
          </cell>
          <cell r="W139">
            <v>0.14680000000000001</v>
          </cell>
          <cell r="X139">
            <v>0.24359999999999998</v>
          </cell>
          <cell r="Y139">
            <v>0.1031</v>
          </cell>
          <cell r="Z139">
            <v>0.1915</v>
          </cell>
          <cell r="AA139">
            <v>0.29419999999999996</v>
          </cell>
          <cell r="AB139">
            <v>0.35744725178671727</v>
          </cell>
          <cell r="AC139">
            <v>0.22417923952580085</v>
          </cell>
          <cell r="AD139">
            <v>0.17356368464901417</v>
          </cell>
          <cell r="AE139">
            <v>0.17526384939785247</v>
          </cell>
        </row>
        <row r="140">
          <cell r="H140">
            <v>0.1671</v>
          </cell>
          <cell r="I140">
            <v>7.1599999999999997E-2</v>
          </cell>
          <cell r="J140">
            <v>0.26939999999999997</v>
          </cell>
          <cell r="K140">
            <v>4.3299999999999998E-2</v>
          </cell>
          <cell r="L140">
            <v>4.5899999999999996E-2</v>
          </cell>
          <cell r="M140">
            <v>9.9299999999999999E-2</v>
          </cell>
          <cell r="N140">
            <v>0.22140000000000001</v>
          </cell>
          <cell r="O140">
            <v>0.3105</v>
          </cell>
          <cell r="P140">
            <v>0.33019999999999999</v>
          </cell>
          <cell r="Q140">
            <v>0.38160000000000005</v>
          </cell>
          <cell r="R140">
            <v>0.1825</v>
          </cell>
          <cell r="S140">
            <v>0.3387</v>
          </cell>
          <cell r="T140">
            <v>0.48710000000000003</v>
          </cell>
          <cell r="U140">
            <v>0.3115</v>
          </cell>
          <cell r="V140">
            <v>0.2233</v>
          </cell>
          <cell r="W140">
            <v>0.1108</v>
          </cell>
          <cell r="X140">
            <v>0.22839999999999999</v>
          </cell>
          <cell r="Y140">
            <v>0.25869999999999999</v>
          </cell>
          <cell r="Z140">
            <v>7.1999999999999995E-2</v>
          </cell>
          <cell r="AA140">
            <v>0.26689999999999997</v>
          </cell>
          <cell r="AB140">
            <v>0.13994319</v>
          </cell>
          <cell r="AC140">
            <v>0.13183231000000001</v>
          </cell>
          <cell r="AD140">
            <v>0.11379148000000006</v>
          </cell>
          <cell r="AE140">
            <v>0.11830017999999998</v>
          </cell>
        </row>
        <row r="141">
          <cell r="H141">
            <v>6.2100589823534016E-2</v>
          </cell>
          <cell r="I141">
            <v>8.3379812909919804E-2</v>
          </cell>
          <cell r="J141">
            <v>9.7754145239702855E-2</v>
          </cell>
          <cell r="K141">
            <v>7.3804162521046185E-2</v>
          </cell>
          <cell r="L141">
            <v>6.2144016809424593E-2</v>
          </cell>
          <cell r="M141">
            <v>0.18317502648648007</v>
          </cell>
          <cell r="N141">
            <v>0.13117121088250666</v>
          </cell>
          <cell r="O141">
            <v>0.17624842223693205</v>
          </cell>
          <cell r="P141">
            <v>7.8885119870244436E-2</v>
          </cell>
          <cell r="Q141">
            <v>7.6518349139207631E-2</v>
          </cell>
          <cell r="R141">
            <v>9.6277627719423012E-2</v>
          </cell>
          <cell r="S141">
            <v>0.13883607389219457</v>
          </cell>
          <cell r="T141">
            <v>0.17177544269020198</v>
          </cell>
          <cell r="U141">
            <v>0.24358196386028133</v>
          </cell>
          <cell r="V141">
            <v>9.1348664820841821E-2</v>
          </cell>
          <cell r="W141">
            <v>3.3659473654209432E-2</v>
          </cell>
          <cell r="X141">
            <v>5.7814844658594489E-2</v>
          </cell>
          <cell r="Y141">
            <v>2.6639964131567617E-2</v>
          </cell>
          <cell r="Z141">
            <v>4.7600000000000003E-2</v>
          </cell>
          <cell r="AA141">
            <v>2.12E-2</v>
          </cell>
          <cell r="AB141">
            <v>3.7391982114600208E-2</v>
          </cell>
          <cell r="AC141">
            <v>3.8556202084216395E-2</v>
          </cell>
          <cell r="AD141">
            <v>3.9254739655337212E-2</v>
          </cell>
          <cell r="AE141">
            <v>3.9612886681477867E-2</v>
          </cell>
        </row>
        <row r="142">
          <cell r="H142">
            <v>2.5129410176465982E-2</v>
          </cell>
          <cell r="I142">
            <v>3.3740187090080198E-2</v>
          </cell>
          <cell r="J142">
            <v>3.9556854760297154E-2</v>
          </cell>
          <cell r="K142">
            <v>2.9865337478953799E-2</v>
          </cell>
          <cell r="L142">
            <v>2.5146983190575397E-2</v>
          </cell>
          <cell r="M142">
            <v>7.4122973513519944E-2</v>
          </cell>
          <cell r="N142">
            <v>5.3079289117493357E-2</v>
          </cell>
          <cell r="O142">
            <v>7.1320077763067966E-2</v>
          </cell>
          <cell r="P142">
            <v>3.1921380129755567E-2</v>
          </cell>
          <cell r="Q142">
            <v>3.0963650860792346E-2</v>
          </cell>
          <cell r="R142">
            <v>3.8959372280576977E-2</v>
          </cell>
          <cell r="S142">
            <v>5.6180926107805416E-2</v>
          </cell>
          <cell r="T142">
            <v>6.9510057309798035E-2</v>
          </cell>
          <cell r="U142">
            <v>9.8567036139718664E-2</v>
          </cell>
          <cell r="V142">
            <v>3.6964835179158176E-2</v>
          </cell>
          <cell r="W142">
            <v>1.3620526345790574E-2</v>
          </cell>
          <cell r="X142">
            <v>2.3395155341405505E-2</v>
          </cell>
          <cell r="Y142">
            <v>1.0780035868432387E-2</v>
          </cell>
          <cell r="Z142">
            <v>4.7600000000000003E-2</v>
          </cell>
          <cell r="AA142">
            <v>2.12E-2</v>
          </cell>
          <cell r="AB142">
            <v>3.7391982114600208E-2</v>
          </cell>
          <cell r="AC142">
            <v>3.8556202084216395E-2</v>
          </cell>
          <cell r="AD142">
            <v>3.9254739655337212E-2</v>
          </cell>
          <cell r="AE142">
            <v>3.9612886681477867E-2</v>
          </cell>
        </row>
        <row r="143">
          <cell r="H143">
            <v>1.8200000000000001E-2</v>
          </cell>
          <cell r="I143">
            <v>2.7699999999999999E-2</v>
          </cell>
          <cell r="J143">
            <v>1.0199999999999999E-2</v>
          </cell>
          <cell r="K143">
            <v>7.4000000000000003E-3</v>
          </cell>
          <cell r="L143">
            <v>3.2199999999999999E-2</v>
          </cell>
          <cell r="M143">
            <v>1.3099999999999999E-2</v>
          </cell>
          <cell r="N143">
            <v>7.7200000000000005E-2</v>
          </cell>
          <cell r="O143">
            <v>4.1299999999999996E-2</v>
          </cell>
          <cell r="P143">
            <v>4.8000000000000001E-2</v>
          </cell>
          <cell r="Q143">
            <v>4.5499999999999999E-2</v>
          </cell>
          <cell r="R143">
            <v>5.1299999999999998E-2</v>
          </cell>
          <cell r="S143">
            <v>5.0299999999999997E-2</v>
          </cell>
          <cell r="T143">
            <v>2.52E-2</v>
          </cell>
          <cell r="U143">
            <v>3.0499999999999999E-2</v>
          </cell>
          <cell r="V143">
            <v>2.5999999999999999E-2</v>
          </cell>
          <cell r="W143">
            <v>6.9501599999999997E-2</v>
          </cell>
          <cell r="X143">
            <v>0.11937869999999999</v>
          </cell>
          <cell r="Y143">
            <v>5.5007399999999998E-2</v>
          </cell>
          <cell r="Z143">
            <v>0.3372</v>
          </cell>
          <cell r="AA143">
            <v>1.1285999999999998</v>
          </cell>
          <cell r="AB143">
            <v>0.74833557788539917</v>
          </cell>
          <cell r="AC143">
            <v>0.64686671791578354</v>
          </cell>
          <cell r="AD143">
            <v>0.63551037034466329</v>
          </cell>
          <cell r="AE143">
            <v>0.66337260331852244</v>
          </cell>
        </row>
        <row r="144">
          <cell r="H144">
            <v>1.6199999999999999E-2</v>
          </cell>
          <cell r="I144">
            <v>7.2800000000000004E-2</v>
          </cell>
          <cell r="J144">
            <v>0.23139999999999999</v>
          </cell>
          <cell r="K144">
            <v>6.2899999999999998E-2</v>
          </cell>
          <cell r="L144">
            <v>8.0299999999999996E-2</v>
          </cell>
          <cell r="M144">
            <v>0.1036</v>
          </cell>
          <cell r="N144">
            <v>0.13750000000000001</v>
          </cell>
          <cell r="O144">
            <v>0.12790000000000001</v>
          </cell>
          <cell r="P144">
            <v>0.24299999999999999</v>
          </cell>
          <cell r="Q144">
            <v>0.21619999999999998</v>
          </cell>
          <cell r="R144">
            <v>0.15919999999999998</v>
          </cell>
          <cell r="S144">
            <v>0.2424</v>
          </cell>
          <cell r="T144">
            <v>0.153</v>
          </cell>
          <cell r="U144">
            <v>0.15630000000000002</v>
          </cell>
          <cell r="V144">
            <v>0.32839999999999997</v>
          </cell>
          <cell r="W144">
            <v>0.2853</v>
          </cell>
          <cell r="X144">
            <v>8.43E-2</v>
          </cell>
          <cell r="Y144">
            <v>0.13190000000000002</v>
          </cell>
          <cell r="Z144">
            <v>0.14849999999999999</v>
          </cell>
          <cell r="AA144">
            <v>0.33030000000000004</v>
          </cell>
          <cell r="AB144">
            <v>0.26767490999999999</v>
          </cell>
          <cell r="AC144">
            <v>0.22668945999999998</v>
          </cell>
          <cell r="AD144">
            <v>0.21574797999999998</v>
          </cell>
          <cell r="AE144">
            <v>0.248752</v>
          </cell>
        </row>
        <row r="145">
          <cell r="H145">
            <v>5.5926000000000003E-2</v>
          </cell>
          <cell r="I145">
            <v>7.7945400000000012E-2</v>
          </cell>
          <cell r="J145">
            <v>3.9616200000000004E-2</v>
          </cell>
          <cell r="K145">
            <v>3.7861200000000005E-2</v>
          </cell>
          <cell r="L145">
            <v>4.8601800000000001E-2</v>
          </cell>
          <cell r="M145">
            <v>4.8461400000000002E-2</v>
          </cell>
          <cell r="N145">
            <v>0.1010412</v>
          </cell>
          <cell r="O145">
            <v>5.0918399999999996E-2</v>
          </cell>
          <cell r="P145">
            <v>5.8921200000000007E-2</v>
          </cell>
          <cell r="Q145">
            <v>8.45442E-2</v>
          </cell>
          <cell r="R145">
            <v>9.3974400000000013E-2</v>
          </cell>
          <cell r="S145">
            <v>5.9202000000000005E-2</v>
          </cell>
          <cell r="T145">
            <v>7.4201400000000001E-2</v>
          </cell>
          <cell r="U145">
            <v>0.1071486</v>
          </cell>
          <cell r="V145">
            <v>0.11398140000000001</v>
          </cell>
          <cell r="W145">
            <v>9.4021200000000013E-2</v>
          </cell>
          <cell r="X145">
            <v>5.4498600000000001E-2</v>
          </cell>
          <cell r="Y145">
            <v>5.9061600000000006E-2</v>
          </cell>
          <cell r="Z145">
            <v>0.3604</v>
          </cell>
          <cell r="AA145">
            <v>0.33529999999999999</v>
          </cell>
          <cell r="AB145">
            <v>0.18800158000000008</v>
          </cell>
          <cell r="AC145">
            <v>0.1901061300000001</v>
          </cell>
          <cell r="AD145">
            <v>0.24725164000000002</v>
          </cell>
          <cell r="AE145">
            <v>0.28489977000000005</v>
          </cell>
        </row>
        <row r="146">
          <cell r="H146">
            <v>0.18307400000000001</v>
          </cell>
          <cell r="I146">
            <v>0.25515460000000001</v>
          </cell>
          <cell r="J146">
            <v>0.12968380000000002</v>
          </cell>
          <cell r="K146">
            <v>0.12393880000000002</v>
          </cell>
          <cell r="L146">
            <v>0.1590982</v>
          </cell>
          <cell r="M146">
            <v>0.15863859999999999</v>
          </cell>
          <cell r="N146">
            <v>0.33075880000000002</v>
          </cell>
          <cell r="O146">
            <v>0.16668160000000001</v>
          </cell>
          <cell r="P146">
            <v>0.19287880000000002</v>
          </cell>
          <cell r="Q146">
            <v>0.2767558</v>
          </cell>
          <cell r="R146">
            <v>0.3076256</v>
          </cell>
          <cell r="S146">
            <v>0.193798</v>
          </cell>
          <cell r="T146">
            <v>0.24289860000000002</v>
          </cell>
          <cell r="U146">
            <v>0.35075139999999999</v>
          </cell>
          <cell r="V146">
            <v>0.37311860000000002</v>
          </cell>
          <cell r="W146">
            <v>0.30777879999999996</v>
          </cell>
          <cell r="X146">
            <v>0.17840139999999999</v>
          </cell>
          <cell r="Y146">
            <v>0.19333839999999999</v>
          </cell>
          <cell r="Z146">
            <v>0.3604</v>
          </cell>
          <cell r="AA146">
            <v>0.33529999999999999</v>
          </cell>
          <cell r="AB146">
            <v>0.18800158000000008</v>
          </cell>
          <cell r="AC146">
            <v>0.1901061300000001</v>
          </cell>
          <cell r="AD146">
            <v>0.24725164000000002</v>
          </cell>
          <cell r="AE146">
            <v>0.28489977000000005</v>
          </cell>
        </row>
        <row r="147">
          <cell r="H147">
            <v>0.13889000000000001</v>
          </cell>
          <cell r="I147">
            <v>8.6394000000000026E-2</v>
          </cell>
          <cell r="J147">
            <v>8.9862000000000011E-2</v>
          </cell>
          <cell r="K147">
            <v>0.10047000000000002</v>
          </cell>
          <cell r="L147">
            <v>9.1595999999999997E-2</v>
          </cell>
          <cell r="M147">
            <v>5.3102692600000008E-2</v>
          </cell>
          <cell r="N147">
            <v>7.5077616799999997E-2</v>
          </cell>
          <cell r="O147">
            <v>0.14943000000000001</v>
          </cell>
          <cell r="P147">
            <v>0.19896800000000001</v>
          </cell>
          <cell r="Q147">
            <v>0.17751400000000001</v>
          </cell>
          <cell r="R147">
            <v>0.29961847200000008</v>
          </cell>
          <cell r="S147">
            <v>0.32215000000000005</v>
          </cell>
          <cell r="T147">
            <v>0.23167600000000005</v>
          </cell>
          <cell r="U147">
            <v>0.13569400000000001</v>
          </cell>
          <cell r="V147">
            <v>0.19543199999999999</v>
          </cell>
          <cell r="W147">
            <v>7.3900000000000007E-2</v>
          </cell>
          <cell r="X147">
            <v>0.19789999999999999</v>
          </cell>
          <cell r="Y147">
            <v>0.19040000000000001</v>
          </cell>
          <cell r="Z147">
            <v>0.27250000000000002</v>
          </cell>
          <cell r="AA147">
            <v>0.30969999999999998</v>
          </cell>
          <cell r="AB147">
            <v>0.14437921709174992</v>
          </cell>
          <cell r="AC147">
            <v>0.12593667786924057</v>
          </cell>
          <cell r="AD147">
            <v>0.11274781687252457</v>
          </cell>
          <cell r="AE147">
            <v>0.11357810546743598</v>
          </cell>
        </row>
        <row r="148">
          <cell r="H148">
            <v>0.26961000000000002</v>
          </cell>
          <cell r="I148">
            <v>0.16770600000000002</v>
          </cell>
          <cell r="J148">
            <v>0.17443800000000001</v>
          </cell>
          <cell r="K148">
            <v>0.19503000000000001</v>
          </cell>
          <cell r="L148">
            <v>0.17780399999999999</v>
          </cell>
          <cell r="M148">
            <v>0.10308169740000001</v>
          </cell>
          <cell r="N148">
            <v>0.14573890320000002</v>
          </cell>
          <cell r="O148">
            <v>0.29006999999999999</v>
          </cell>
          <cell r="P148">
            <v>0.38623200000000002</v>
          </cell>
          <cell r="Q148">
            <v>0.344586</v>
          </cell>
          <cell r="R148">
            <v>0.58161232800000007</v>
          </cell>
          <cell r="S148">
            <v>0.62535000000000007</v>
          </cell>
          <cell r="T148">
            <v>0.44972400000000012</v>
          </cell>
          <cell r="U148">
            <v>0.26340600000000003</v>
          </cell>
          <cell r="V148">
            <v>0.37936799999999998</v>
          </cell>
          <cell r="W148">
            <v>0.15509999999999999</v>
          </cell>
          <cell r="X148">
            <v>0.2155</v>
          </cell>
          <cell r="Y148">
            <v>0.21199999999999999</v>
          </cell>
          <cell r="Z148">
            <v>0.20980000000000001</v>
          </cell>
          <cell r="AA148">
            <v>0.19269999999999998</v>
          </cell>
          <cell r="AB148">
            <v>0.28119913349861531</v>
          </cell>
          <cell r="AC148">
            <v>0.25254892801661488</v>
          </cell>
          <cell r="AD148">
            <v>0.26806078039084402</v>
          </cell>
          <cell r="AE148">
            <v>0.28886737875496393</v>
          </cell>
        </row>
        <row r="168">
          <cell r="G168" t="str">
            <v>Western MT portion of state</v>
          </cell>
        </row>
        <row r="169">
          <cell r="H169">
            <v>5.8452515664333813</v>
          </cell>
          <cell r="I169">
            <v>2.3942560490388454</v>
          </cell>
          <cell r="J169">
            <v>3.2535508684892789</v>
          </cell>
          <cell r="K169">
            <v>3.8808061249763441</v>
          </cell>
          <cell r="L169">
            <v>2.6785158945721284</v>
          </cell>
          <cell r="M169">
            <v>2.1289433230787926</v>
          </cell>
          <cell r="N169">
            <v>1.9047034050448099</v>
          </cell>
          <cell r="O169">
            <v>2.9945048391710078</v>
          </cell>
          <cell r="P169">
            <v>3.7348996623363648</v>
          </cell>
          <cell r="Q169">
            <v>4.3096744291447084</v>
          </cell>
          <cell r="R169">
            <v>4.6932151602156393</v>
          </cell>
          <cell r="S169">
            <v>6.7040926655271003</v>
          </cell>
          <cell r="T169">
            <v>8.0155996509731651</v>
          </cell>
          <cell r="U169">
            <v>8.5121404979223296</v>
          </cell>
          <cell r="V169">
            <v>5.7106188925677364</v>
          </cell>
          <cell r="W169">
            <v>3.9531865469773946</v>
          </cell>
          <cell r="X169">
            <v>3.613957014984337</v>
          </cell>
          <cell r="Y169">
            <v>4.2577960031375479</v>
          </cell>
          <cell r="Z169">
            <v>2.9053730099999999</v>
          </cell>
          <cell r="AA169">
            <v>5.76397475</v>
          </cell>
          <cell r="AB169">
            <v>4.1477159651255757</v>
          </cell>
          <cell r="AC169">
            <v>4.3042855770003277</v>
          </cell>
          <cell r="AD169">
            <v>3.9757692712668407</v>
          </cell>
          <cell r="AE169">
            <v>3.9080659306945158</v>
          </cell>
        </row>
        <row r="170">
          <cell r="H170">
            <v>2.6335253613638385</v>
          </cell>
          <cell r="I170">
            <v>1.0787104635412517</v>
          </cell>
          <cell r="J170">
            <v>1.4658579924699486</v>
          </cell>
          <cell r="K170">
            <v>1.7484621896089618</v>
          </cell>
          <cell r="L170">
            <v>1.2067811725468609</v>
          </cell>
          <cell r="M170">
            <v>0.95917620833130801</v>
          </cell>
          <cell r="N170">
            <v>0.85814693620145599</v>
          </cell>
          <cell r="O170">
            <v>1.3491471408980753</v>
          </cell>
          <cell r="P170">
            <v>1.6827253491356049</v>
          </cell>
          <cell r="Q170">
            <v>1.9416849350932321</v>
          </cell>
          <cell r="R170">
            <v>2.1144857514330568</v>
          </cell>
          <cell r="S170">
            <v>3.0204684706789751</v>
          </cell>
          <cell r="T170">
            <v>3.6113561114457378</v>
          </cell>
          <cell r="U170">
            <v>3.8350681105841429</v>
          </cell>
          <cell r="V170">
            <v>2.5728678247182866</v>
          </cell>
          <cell r="W170">
            <v>1.7810725357744892</v>
          </cell>
          <cell r="X170">
            <v>1.628235730433635</v>
          </cell>
          <cell r="Y170">
            <v>1.9183115782676574</v>
          </cell>
          <cell r="Z170">
            <v>2.52049922</v>
          </cell>
          <cell r="AA170">
            <v>4.3866505</v>
          </cell>
          <cell r="AB170">
            <v>3.3467175863389964</v>
          </cell>
          <cell r="AC170">
            <v>3.4921085643107492</v>
          </cell>
          <cell r="AD170">
            <v>3.2325006595168051</v>
          </cell>
          <cell r="AE170">
            <v>3.2055077433563333</v>
          </cell>
        </row>
        <row r="171">
          <cell r="H171">
            <v>3.0901020722027819</v>
          </cell>
          <cell r="I171">
            <v>1.2657274874199036</v>
          </cell>
          <cell r="J171">
            <v>1.7199951390407733</v>
          </cell>
          <cell r="K171">
            <v>2.0515946854146958</v>
          </cell>
          <cell r="L171">
            <v>1.4160019328810107</v>
          </cell>
          <cell r="M171">
            <v>1.1254694685898994</v>
          </cell>
          <cell r="N171">
            <v>1.0069246587537342</v>
          </cell>
          <cell r="O171">
            <v>1.5830500199309174</v>
          </cell>
          <cell r="P171">
            <v>1.9744609885280306</v>
          </cell>
          <cell r="Q171">
            <v>2.2783166357620592</v>
          </cell>
          <cell r="R171">
            <v>2.4810760883513034</v>
          </cell>
          <cell r="S171">
            <v>3.5441298637939256</v>
          </cell>
          <cell r="T171">
            <v>4.2374602375810966</v>
          </cell>
          <cell r="U171">
            <v>4.4999573914935276</v>
          </cell>
          <cell r="V171">
            <v>3.0189282827139783</v>
          </cell>
          <cell r="W171">
            <v>2.0898587172481164</v>
          </cell>
          <cell r="X171">
            <v>1.9105244545820284</v>
          </cell>
          <cell r="Y171">
            <v>2.2508910185947957</v>
          </cell>
          <cell r="Z171">
            <v>0.65600877000000002</v>
          </cell>
          <cell r="AA171">
            <v>1.1345497499999999</v>
          </cell>
          <cell r="AB171">
            <v>0.87002001760199665</v>
          </cell>
          <cell r="AC171">
            <v>0.90846325570362163</v>
          </cell>
          <cell r="AD171">
            <v>0.8416976698075469</v>
          </cell>
          <cell r="AE171">
            <v>0.83495356000334453</v>
          </cell>
        </row>
        <row r="172">
          <cell r="H172">
            <v>1.9601639052244866</v>
          </cell>
          <cell r="I172">
            <v>1.8139548177464644</v>
          </cell>
          <cell r="J172">
            <v>1.5990745699068862</v>
          </cell>
          <cell r="K172">
            <v>1.2830229881440107</v>
          </cell>
          <cell r="L172">
            <v>0.979871173680254</v>
          </cell>
          <cell r="M172">
            <v>1.241660719000097</v>
          </cell>
          <cell r="N172">
            <v>1.8848305823635303</v>
          </cell>
          <cell r="O172">
            <v>2.4988567954738619</v>
          </cell>
          <cell r="P172">
            <v>2.288456066580165</v>
          </cell>
          <cell r="Q172">
            <v>1.2544054066975698</v>
          </cell>
          <cell r="R172">
            <v>1.5651299718837426</v>
          </cell>
          <cell r="S172">
            <v>2.1687149616138099</v>
          </cell>
          <cell r="T172">
            <v>2.726992850636329</v>
          </cell>
          <cell r="U172">
            <v>2.3639545922978495</v>
          </cell>
          <cell r="V172">
            <v>2.12134434059036</v>
          </cell>
          <cell r="W172">
            <v>1.7332075021200439</v>
          </cell>
          <cell r="X172">
            <v>1.6498023915828299</v>
          </cell>
          <cell r="Y172">
            <v>1.7728331175696301</v>
          </cell>
          <cell r="Z172">
            <v>3.0494837200000005</v>
          </cell>
          <cell r="AA172">
            <v>3.9300753599999996</v>
          </cell>
          <cell r="AB172">
            <v>3.2949268651724135</v>
          </cell>
          <cell r="AC172">
            <v>3.0804508752407767</v>
          </cell>
          <cell r="AD172">
            <v>2.9901146137661283</v>
          </cell>
          <cell r="AE172">
            <v>3.1209850609635708</v>
          </cell>
        </row>
        <row r="173">
          <cell r="H173">
            <v>3.620390059325949</v>
          </cell>
          <cell r="I173">
            <v>3.3503443118873304</v>
          </cell>
          <cell r="J173">
            <v>2.9534640759282804</v>
          </cell>
          <cell r="K173">
            <v>2.3697220726198811</v>
          </cell>
          <cell r="L173">
            <v>1.8098057244890269</v>
          </cell>
          <cell r="M173">
            <v>2.2933266509713843</v>
          </cell>
          <cell r="N173">
            <v>3.4812506677195292</v>
          </cell>
          <cell r="O173">
            <v>4.6153468482405211</v>
          </cell>
          <cell r="P173">
            <v>4.2267402091062101</v>
          </cell>
          <cell r="Q173">
            <v>2.3168658767096826</v>
          </cell>
          <cell r="R173">
            <v>2.8907689691960035</v>
          </cell>
          <cell r="S173">
            <v>4.0055803841765441</v>
          </cell>
          <cell r="T173">
            <v>5.0367103393662491</v>
          </cell>
          <cell r="U173">
            <v>4.366184727635269</v>
          </cell>
          <cell r="V173">
            <v>3.9180876367586932</v>
          </cell>
          <cell r="W173">
            <v>3.2012053658879802</v>
          </cell>
          <cell r="X173">
            <v>3.0471575169907066</v>
          </cell>
          <cell r="Y173">
            <v>3.2743932171110264</v>
          </cell>
          <cell r="Z173">
            <v>1.21717136</v>
          </cell>
          <cell r="AA173">
            <v>1.5786711799999997</v>
          </cell>
          <cell r="AB173">
            <v>1.3199722007364803</v>
          </cell>
          <cell r="AC173">
            <v>1.2300279538780112</v>
          </cell>
          <cell r="AD173">
            <v>1.196371930895225</v>
          </cell>
          <cell r="AE173">
            <v>1.248350009064233</v>
          </cell>
        </row>
        <row r="174">
          <cell r="H174">
            <v>0.90509751483148726</v>
          </cell>
          <cell r="I174">
            <v>0.8375860779718326</v>
          </cell>
          <cell r="J174">
            <v>0.7383660189820701</v>
          </cell>
          <cell r="K174">
            <v>0.59243051815497028</v>
          </cell>
          <cell r="L174">
            <v>0.45245143112225672</v>
          </cell>
          <cell r="M174">
            <v>0.57333166274284608</v>
          </cell>
          <cell r="N174">
            <v>0.87031266692988229</v>
          </cell>
          <cell r="O174">
            <v>1.1538367120601303</v>
          </cell>
          <cell r="P174">
            <v>1.0566850522765525</v>
          </cell>
          <cell r="Q174">
            <v>0.57921646917742065</v>
          </cell>
          <cell r="R174">
            <v>0.72269224229900086</v>
          </cell>
          <cell r="S174">
            <v>1.001395096044136</v>
          </cell>
          <cell r="T174">
            <v>1.2591775848415623</v>
          </cell>
          <cell r="U174">
            <v>1.0915461819088172</v>
          </cell>
          <cell r="V174">
            <v>0.9795219091896733</v>
          </cell>
          <cell r="W174">
            <v>0.80030134147199505</v>
          </cell>
          <cell r="X174">
            <v>0.76178937924767665</v>
          </cell>
          <cell r="Y174">
            <v>0.81859830427775659</v>
          </cell>
          <cell r="Z174">
            <v>4.4185782000000007</v>
          </cell>
          <cell r="AA174">
            <v>5.8084251000000009</v>
          </cell>
          <cell r="AB174">
            <v>4.8341193729503171</v>
          </cell>
          <cell r="AC174">
            <v>4.4973948910402894</v>
          </cell>
          <cell r="AD174">
            <v>4.3749492047650769</v>
          </cell>
          <cell r="AE174">
            <v>4.5648201170153557</v>
          </cell>
        </row>
        <row r="175">
          <cell r="H175">
            <v>1.7474878206180771</v>
          </cell>
          <cell r="I175">
            <v>1.6171422923943721</v>
          </cell>
          <cell r="J175">
            <v>1.4255763651827631</v>
          </cell>
          <cell r="K175">
            <v>1.1438161060811387</v>
          </cell>
          <cell r="L175">
            <v>0.87355600070846262</v>
          </cell>
          <cell r="M175">
            <v>1.1069416072856728</v>
          </cell>
          <cell r="N175">
            <v>1.6803280979870585</v>
          </cell>
          <cell r="O175">
            <v>2.2277329992254882</v>
          </cell>
          <cell r="P175">
            <v>2.0401605670370717</v>
          </cell>
          <cell r="Q175">
            <v>1.1183035074153274</v>
          </cell>
          <cell r="R175">
            <v>1.3953147266212531</v>
          </cell>
          <cell r="S175">
            <v>1.9334112681655102</v>
          </cell>
          <cell r="T175">
            <v>2.4311164901558593</v>
          </cell>
          <cell r="U175">
            <v>2.1074675681580644</v>
          </cell>
          <cell r="V175">
            <v>1.8911803184612741</v>
          </cell>
          <cell r="W175">
            <v>1.5451559905199812</v>
          </cell>
          <cell r="X175">
            <v>1.4708002621787872</v>
          </cell>
          <cell r="Y175">
            <v>1.580482261041587</v>
          </cell>
          <cell r="Z175">
            <v>1.38987072</v>
          </cell>
          <cell r="AA175">
            <v>1.8173303599999999</v>
          </cell>
          <cell r="AB175">
            <v>1.5136049433773811</v>
          </cell>
          <cell r="AC175">
            <v>1.4027949732052674</v>
          </cell>
          <cell r="AD175">
            <v>1.3671049082637361</v>
          </cell>
          <cell r="AE175">
            <v>1.4256651163527188</v>
          </cell>
        </row>
        <row r="176">
          <cell r="H176">
            <v>2.3326221600000001</v>
          </cell>
          <cell r="I176">
            <v>2.1343561800000002</v>
          </cell>
          <cell r="J176">
            <v>2.7849274200000003</v>
          </cell>
          <cell r="K176">
            <v>3.7213380599999999</v>
          </cell>
          <cell r="L176">
            <v>3.8396688000000001</v>
          </cell>
          <cell r="M176">
            <v>4.5304399799999997</v>
          </cell>
          <cell r="N176">
            <v>3.8655843599999997</v>
          </cell>
          <cell r="O176">
            <v>3.7622019600000001</v>
          </cell>
          <cell r="P176">
            <v>4.9317826799999995</v>
          </cell>
          <cell r="Q176">
            <v>3.5256144000000003</v>
          </cell>
          <cell r="R176">
            <v>4.1166087600000001</v>
          </cell>
          <cell r="S176">
            <v>3.6865428600000003</v>
          </cell>
          <cell r="T176">
            <v>4.4936060400000004</v>
          </cell>
          <cell r="U176">
            <v>4.0552175400000001</v>
          </cell>
          <cell r="V176">
            <v>4.7025844800000005</v>
          </cell>
          <cell r="W176">
            <v>5.7826820000000012</v>
          </cell>
          <cell r="X176">
            <v>6.4745300000000006</v>
          </cell>
          <cell r="Y176">
            <v>4.3306040000000001</v>
          </cell>
          <cell r="Z176">
            <v>5.0644289999999996</v>
          </cell>
          <cell r="AA176">
            <v>4.8802399999999997</v>
          </cell>
          <cell r="AB176">
            <v>5.314560624425317</v>
          </cell>
          <cell r="AC176">
            <v>5.8392883922912757</v>
          </cell>
          <cell r="AD176">
            <v>5.5907307068579604</v>
          </cell>
          <cell r="AE176">
            <v>5.3970025110934667</v>
          </cell>
        </row>
        <row r="177">
          <cell r="H177">
            <v>1.2016538399999999</v>
          </cell>
          <cell r="I177">
            <v>1.0995168200000001</v>
          </cell>
          <cell r="J177">
            <v>1.4346595800000002</v>
          </cell>
          <cell r="K177">
            <v>1.91705294</v>
          </cell>
          <cell r="L177">
            <v>1.9780112000000001</v>
          </cell>
          <cell r="M177">
            <v>2.3338630200000003</v>
          </cell>
          <cell r="N177">
            <v>1.99136164</v>
          </cell>
          <cell r="O177">
            <v>1.93810404</v>
          </cell>
          <cell r="P177">
            <v>2.5406153199999997</v>
          </cell>
          <cell r="Q177">
            <v>1.8162256000000001</v>
          </cell>
          <cell r="R177">
            <v>2.12067724</v>
          </cell>
          <cell r="S177">
            <v>1.8991281399999997</v>
          </cell>
          <cell r="T177">
            <v>2.3148879600000005</v>
          </cell>
          <cell r="U177">
            <v>2.0890514600000003</v>
          </cell>
          <cell r="V177">
            <v>2.4225435200000001</v>
          </cell>
          <cell r="W177">
            <v>2.7598760000000002</v>
          </cell>
          <cell r="X177">
            <v>3.2231519999999998</v>
          </cell>
          <cell r="Y177">
            <v>1.711967</v>
          </cell>
          <cell r="Z177">
            <v>2.2422549999999997</v>
          </cell>
          <cell r="AA177">
            <v>1.9980939999999998</v>
          </cell>
          <cell r="AB177">
            <v>2.2146394799898173</v>
          </cell>
          <cell r="AC177">
            <v>2.4529568455976025</v>
          </cell>
          <cell r="AD177">
            <v>2.3252751304701671</v>
          </cell>
          <cell r="AE177">
            <v>2.2545756506342292</v>
          </cell>
        </row>
        <row r="178">
          <cell r="H178">
            <v>7.7681670999999994</v>
          </cell>
          <cell r="I178">
            <v>6.1909778999999991</v>
          </cell>
          <cell r="J178">
            <v>6.2494579999999997</v>
          </cell>
          <cell r="K178">
            <v>6.6152219000000008</v>
          </cell>
          <cell r="L178">
            <v>5.5810154000000001</v>
          </cell>
          <cell r="M178">
            <v>5.2429889000000003</v>
          </cell>
          <cell r="N178">
            <v>4.4018980000000001</v>
          </cell>
          <cell r="O178">
            <v>6.0446849999999994</v>
          </cell>
          <cell r="P178">
            <v>9.751614</v>
          </cell>
          <cell r="Q178">
            <v>11.116424999999998</v>
          </cell>
          <cell r="R178">
            <v>11.370925</v>
          </cell>
          <cell r="S178">
            <v>11.869458999999999</v>
          </cell>
          <cell r="T178">
            <v>10.888947</v>
          </cell>
          <cell r="U178">
            <v>9.4940550000000012</v>
          </cell>
          <cell r="V178">
            <v>10.433181000000001</v>
          </cell>
          <cell r="W178">
            <v>5.9005559999999999</v>
          </cell>
          <cell r="X178">
            <v>6.8123880000000003</v>
          </cell>
          <cell r="Y178">
            <v>6.1123589999999997</v>
          </cell>
          <cell r="Z178">
            <v>9.229140000000001</v>
          </cell>
          <cell r="AA178">
            <v>8.458632999999999</v>
          </cell>
          <cell r="AB178">
            <v>8.0452519383000087</v>
          </cell>
          <cell r="AC178">
            <v>7.6519041966999959</v>
          </cell>
          <cell r="AD178">
            <v>7.4193123636000031</v>
          </cell>
          <cell r="AE178">
            <v>7.7886886725999984</v>
          </cell>
        </row>
        <row r="179">
          <cell r="H179">
            <v>0.94562667569891845</v>
          </cell>
          <cell r="I179">
            <v>0.87797440847584418</v>
          </cell>
          <cell r="J179">
            <v>0.76896588931383225</v>
          </cell>
          <cell r="K179">
            <v>0.63948110135578418</v>
          </cell>
          <cell r="L179">
            <v>0.43394926096228958</v>
          </cell>
          <cell r="M179">
            <v>0.70856563684818685</v>
          </cell>
          <cell r="N179">
            <v>0.99833300111063006</v>
          </cell>
          <cell r="O179">
            <v>1.2788148464054281</v>
          </cell>
          <cell r="P179">
            <v>1.1413744588863326</v>
          </cell>
          <cell r="Q179">
            <v>0.71823731071012475</v>
          </cell>
          <cell r="R179">
            <v>0.84101134433644587</v>
          </cell>
          <cell r="S179">
            <v>1.2251082266483837</v>
          </cell>
          <cell r="T179">
            <v>1.5651012636603874</v>
          </cell>
          <cell r="U179">
            <v>1.2759510039866273</v>
          </cell>
          <cell r="V179">
            <v>1.107505460703968</v>
          </cell>
          <cell r="W179">
            <v>0.63798485303363595</v>
          </cell>
          <cell r="X179">
            <v>0.62624539967892912</v>
          </cell>
          <cell r="Y179">
            <v>0.67166554183832972</v>
          </cell>
          <cell r="Z179">
            <v>0.492732</v>
          </cell>
          <cell r="AA179">
            <v>0.49918399999999996</v>
          </cell>
          <cell r="AB179">
            <v>0.51242220696340901</v>
          </cell>
          <cell r="AC179">
            <v>0.56820095103565071</v>
          </cell>
          <cell r="AD179">
            <v>0.49314781500982674</v>
          </cell>
          <cell r="AE179">
            <v>0.5050087559041242</v>
          </cell>
        </row>
        <row r="180">
          <cell r="H180">
            <v>0.38265402430108175</v>
          </cell>
          <cell r="I180">
            <v>0.35527809152415585</v>
          </cell>
          <cell r="J180">
            <v>0.31116708068616789</v>
          </cell>
          <cell r="K180">
            <v>0.25877021364421587</v>
          </cell>
          <cell r="L180">
            <v>0.17560040903771046</v>
          </cell>
          <cell r="M180">
            <v>0.28672572315181322</v>
          </cell>
          <cell r="N180">
            <v>0.4039819838893699</v>
          </cell>
          <cell r="O180">
            <v>0.51748079859457219</v>
          </cell>
          <cell r="P180">
            <v>0.46186464611366751</v>
          </cell>
          <cell r="Q180">
            <v>0.29063942928987535</v>
          </cell>
          <cell r="R180">
            <v>0.34032074566355414</v>
          </cell>
          <cell r="S180">
            <v>0.49574806335161636</v>
          </cell>
          <cell r="T180">
            <v>0.63332847133961268</v>
          </cell>
          <cell r="U180">
            <v>0.51632192601337268</v>
          </cell>
          <cell r="V180">
            <v>0.44815933429603194</v>
          </cell>
          <cell r="W180">
            <v>0.25816474696636388</v>
          </cell>
          <cell r="X180">
            <v>0.25341430032107087</v>
          </cell>
          <cell r="Y180">
            <v>0.27179385816167018</v>
          </cell>
          <cell r="Z180">
            <v>0.492732</v>
          </cell>
          <cell r="AA180">
            <v>0.49918399999999996</v>
          </cell>
          <cell r="AB180">
            <v>0.51242220696340901</v>
          </cell>
          <cell r="AC180">
            <v>0.56820095103565071</v>
          </cell>
          <cell r="AD180">
            <v>0.49314781500982674</v>
          </cell>
          <cell r="AE180">
            <v>0.5050087559041242</v>
          </cell>
        </row>
        <row r="181">
          <cell r="H181">
            <v>0.40274807407407415</v>
          </cell>
          <cell r="I181">
            <v>0.37036307407407404</v>
          </cell>
          <cell r="J181">
            <v>0.48768807407407411</v>
          </cell>
          <cell r="K181">
            <v>0.46379207407407413</v>
          </cell>
          <cell r="L181">
            <v>0.53812807407407393</v>
          </cell>
          <cell r="M181">
            <v>0.42164107407407414</v>
          </cell>
          <cell r="N181">
            <v>0.43037807407407414</v>
          </cell>
          <cell r="O181">
            <v>0.50291507407407388</v>
          </cell>
          <cell r="P181">
            <v>0.48163407407407416</v>
          </cell>
          <cell r="Q181">
            <v>0.45580907407407417</v>
          </cell>
          <cell r="R181">
            <v>0.6205150740740738</v>
          </cell>
          <cell r="S181">
            <v>0.56234507407407419</v>
          </cell>
          <cell r="T181">
            <v>0.58473807407407419</v>
          </cell>
          <cell r="U181">
            <v>0.5404590740740739</v>
          </cell>
          <cell r="V181">
            <v>0.42069407407407394</v>
          </cell>
          <cell r="W181">
            <v>1.2428048860740741</v>
          </cell>
          <cell r="X181">
            <v>1.1604115330740739</v>
          </cell>
          <cell r="Y181">
            <v>1.2477731920740742</v>
          </cell>
          <cell r="Z181">
            <v>8.7690780740740752</v>
          </cell>
          <cell r="AA181">
            <v>11.037976074074074</v>
          </cell>
          <cell r="AB181">
            <v>9.3237041313177169</v>
          </cell>
          <cell r="AC181">
            <v>8.7162296123734357</v>
          </cell>
          <cell r="AD181">
            <v>8.4335868012343536</v>
          </cell>
          <cell r="AE181">
            <v>8.7947699601225242</v>
          </cell>
        </row>
        <row r="182">
          <cell r="H182">
            <v>1.2680339999999999</v>
          </cell>
          <cell r="I182">
            <v>3.2701959999999999</v>
          </cell>
          <cell r="J182">
            <v>2.1934979999999999</v>
          </cell>
          <cell r="K182">
            <v>2.1689530000000001</v>
          </cell>
          <cell r="L182">
            <v>1.452771</v>
          </cell>
          <cell r="M182">
            <v>0.90405199999999997</v>
          </cell>
          <cell r="N182">
            <v>1.359175</v>
          </cell>
          <cell r="O182">
            <v>1.5139029999999998</v>
          </cell>
          <cell r="P182">
            <v>2.30301</v>
          </cell>
          <cell r="Q182">
            <v>2.7516340000000001</v>
          </cell>
          <cell r="R182">
            <v>4.7814439999999996</v>
          </cell>
          <cell r="S182">
            <v>4.4062680000000007</v>
          </cell>
          <cell r="T182">
            <v>3.36571</v>
          </cell>
          <cell r="U182">
            <v>3.4345909999999997</v>
          </cell>
          <cell r="V182">
            <v>2.0285880000000001</v>
          </cell>
          <cell r="W182">
            <v>0.95992100000000002</v>
          </cell>
          <cell r="X182">
            <v>1.6628509999999999</v>
          </cell>
          <cell r="Y182">
            <v>1.8797829999999998</v>
          </cell>
          <cell r="Z182">
            <v>2.3661449999999999</v>
          </cell>
          <cell r="AA182">
            <v>3.0826709999999999</v>
          </cell>
          <cell r="AB182">
            <v>3.0169681880581578</v>
          </cell>
          <cell r="AC182">
            <v>2.5401827085011996</v>
          </cell>
          <cell r="AD182">
            <v>2.2922556070064219</v>
          </cell>
          <cell r="AE182">
            <v>2.6029925645564869</v>
          </cell>
        </row>
        <row r="183">
          <cell r="H183">
            <v>0.75905672000000002</v>
          </cell>
          <cell r="I183">
            <v>0.75352307799999996</v>
          </cell>
          <cell r="J183">
            <v>1.0492427340000001</v>
          </cell>
          <cell r="K183">
            <v>0.82287268399999991</v>
          </cell>
          <cell r="L183">
            <v>0.67738382599999991</v>
          </cell>
          <cell r="M183">
            <v>1.2262085980000001</v>
          </cell>
          <cell r="N183">
            <v>0.94672238399999986</v>
          </cell>
          <cell r="O183">
            <v>0.94664478799999996</v>
          </cell>
          <cell r="P183">
            <v>0.89970378400000006</v>
          </cell>
          <cell r="Q183">
            <v>0.77038129399999988</v>
          </cell>
          <cell r="R183">
            <v>1.1871685080000001</v>
          </cell>
          <cell r="S183">
            <v>1.3819149399999999</v>
          </cell>
          <cell r="T183">
            <v>2.1635749979999996</v>
          </cell>
          <cell r="U183">
            <v>1.9397220020000001</v>
          </cell>
          <cell r="V183">
            <v>1.5831111979999999</v>
          </cell>
          <cell r="W183">
            <v>1.026218284</v>
          </cell>
          <cell r="X183">
            <v>1.045345602</v>
          </cell>
          <cell r="Y183">
            <v>1.134643912</v>
          </cell>
          <cell r="Z183">
            <v>7.6951280000000004</v>
          </cell>
          <cell r="AA183">
            <v>4.5313210000000002</v>
          </cell>
          <cell r="AB183">
            <v>4.4960725606</v>
          </cell>
          <cell r="AC183">
            <v>4.5696217040999993</v>
          </cell>
          <cell r="AD183">
            <v>4.8413475147999998</v>
          </cell>
          <cell r="AE183">
            <v>5.1556288689000001</v>
          </cell>
        </row>
        <row r="184">
          <cell r="H184">
            <v>1.5868732800000001</v>
          </cell>
          <cell r="I184">
            <v>1.5850439220000003</v>
          </cell>
          <cell r="J184">
            <v>2.1840582660000001</v>
          </cell>
          <cell r="K184">
            <v>1.6983533159999999</v>
          </cell>
          <cell r="L184">
            <v>1.4102051739999999</v>
          </cell>
          <cell r="M184">
            <v>2.5247384019999997</v>
          </cell>
          <cell r="N184">
            <v>1.9978036160000001</v>
          </cell>
          <cell r="O184">
            <v>1.9580872119999999</v>
          </cell>
          <cell r="P184">
            <v>1.839522216</v>
          </cell>
          <cell r="Q184">
            <v>1.601259706</v>
          </cell>
          <cell r="R184">
            <v>2.454743492</v>
          </cell>
          <cell r="S184">
            <v>2.82329506</v>
          </cell>
          <cell r="T184">
            <v>4.3995720020000002</v>
          </cell>
          <cell r="U184">
            <v>3.9502809980000002</v>
          </cell>
          <cell r="V184">
            <v>3.2548358020000001</v>
          </cell>
          <cell r="W184">
            <v>3.1835925159999996</v>
          </cell>
          <cell r="X184">
            <v>3.2696349979999999</v>
          </cell>
          <cell r="Y184">
            <v>3.3710648879999998</v>
          </cell>
          <cell r="Z184">
            <v>7.6951280000000004</v>
          </cell>
          <cell r="AA184">
            <v>4.5313210000000002</v>
          </cell>
          <cell r="AB184">
            <v>4.4960725606</v>
          </cell>
          <cell r="AC184">
            <v>4.5696217040999993</v>
          </cell>
          <cell r="AD184">
            <v>4.8413475147999998</v>
          </cell>
          <cell r="AE184">
            <v>5.1556288689000001</v>
          </cell>
        </row>
        <row r="185">
          <cell r="H185">
            <v>2.0197172999999999</v>
          </cell>
          <cell r="I185">
            <v>2.4033025800000001</v>
          </cell>
          <cell r="J185">
            <v>1.6100873399999998</v>
          </cell>
          <cell r="K185">
            <v>2.2882799</v>
          </cell>
          <cell r="L185">
            <v>2.8939977200000002</v>
          </cell>
          <cell r="M185">
            <v>2.6208346827820002</v>
          </cell>
          <cell r="N185">
            <v>2.808180909576</v>
          </cell>
          <cell r="O185">
            <v>2.4410076620000001</v>
          </cell>
          <cell r="P185">
            <v>3.4118360120000002</v>
          </cell>
          <cell r="Q185">
            <v>4.6980795400000002</v>
          </cell>
          <cell r="R185">
            <v>5.0203619890400004</v>
          </cell>
          <cell r="S185">
            <v>6.1223928520000008</v>
          </cell>
          <cell r="T185">
            <v>6.8415446340000008</v>
          </cell>
          <cell r="U185">
            <v>6.7605348059999999</v>
          </cell>
          <cell r="V185">
            <v>5.2803142400000009</v>
          </cell>
          <cell r="W185">
            <v>4.7062230000000014</v>
          </cell>
          <cell r="X185">
            <v>4.0795029999999999</v>
          </cell>
          <cell r="Y185">
            <v>5.6370279999999999</v>
          </cell>
          <cell r="Z185">
            <v>3.2726250000000001</v>
          </cell>
          <cell r="AA185">
            <v>4.1234289999999998</v>
          </cell>
          <cell r="AB185">
            <v>4.1990751697822688</v>
          </cell>
          <cell r="AC185">
            <v>3.9559845486033547</v>
          </cell>
          <cell r="AD185">
            <v>4.2245626971251937</v>
          </cell>
          <cell r="AE185">
            <v>4.3471217789162413</v>
          </cell>
        </row>
        <row r="186">
          <cell r="H186">
            <v>3.9206276999999998</v>
          </cell>
          <cell r="I186">
            <v>5.0675564199999998</v>
          </cell>
          <cell r="J186">
            <v>3.3396976600000001</v>
          </cell>
          <cell r="K186">
            <v>4.6083171000000016</v>
          </cell>
          <cell r="L186">
            <v>5.7593702800000006</v>
          </cell>
          <cell r="M186">
            <v>5.3036676835180003</v>
          </cell>
          <cell r="N186">
            <v>5.8835187068239998</v>
          </cell>
          <cell r="O186">
            <v>5.0332471999999999</v>
          </cell>
          <cell r="P186">
            <v>6.8259360000000013</v>
          </cell>
          <cell r="Q186">
            <v>9.5154594599999989</v>
          </cell>
          <cell r="R186">
            <v>10.112064566960001</v>
          </cell>
          <cell r="S186">
            <v>12.42666404</v>
          </cell>
          <cell r="T186">
            <v>13.837188780000002</v>
          </cell>
          <cell r="U186">
            <v>13.824212319999997</v>
          </cell>
          <cell r="V186">
            <v>10.725069760000002</v>
          </cell>
          <cell r="W186">
            <v>7.2359570000000009</v>
          </cell>
          <cell r="X186">
            <v>9.5127849999999992</v>
          </cell>
          <cell r="Y186">
            <v>8.7675900000000002</v>
          </cell>
          <cell r="Z186">
            <v>3.607186</v>
          </cell>
          <cell r="AA186">
            <v>4.0182390000000003</v>
          </cell>
          <cell r="AB186">
            <v>4.2711939641417151</v>
          </cell>
          <cell r="AC186">
            <v>4.5946027044206739</v>
          </cell>
          <cell r="AD186">
            <v>4.429112704129059</v>
          </cell>
          <cell r="AE186">
            <v>4.328169119778071</v>
          </cell>
        </row>
        <row r="207">
          <cell r="G207" t="str">
            <v>Low</v>
          </cell>
          <cell r="H207">
            <v>42.389799174074071</v>
          </cell>
          <cell r="I207">
            <v>36.465809974074077</v>
          </cell>
          <cell r="J207">
            <v>35.569335074074075</v>
          </cell>
          <cell r="K207">
            <v>38.272286974074078</v>
          </cell>
          <cell r="L207">
            <v>34.157084474074075</v>
          </cell>
          <cell r="M207">
            <v>35.53257534037408</v>
          </cell>
          <cell r="N207">
            <v>36.773434690474069</v>
          </cell>
          <cell r="O207">
            <v>42.359566936074067</v>
          </cell>
          <cell r="P207">
            <v>51.593021086074074</v>
          </cell>
          <cell r="Q207">
            <v>51.05823207407407</v>
          </cell>
          <cell r="R207">
            <v>58.828523630074066</v>
          </cell>
          <cell r="S207">
            <v>69.276658966074081</v>
          </cell>
          <cell r="T207">
            <v>78.406612488074074</v>
          </cell>
          <cell r="U207">
            <v>74.656716200074086</v>
          </cell>
          <cell r="V207">
            <v>62.619136074074078</v>
          </cell>
          <cell r="W207">
            <v>48.797968286074081</v>
          </cell>
          <cell r="X207">
            <v>52.20252758307408</v>
          </cell>
          <cell r="Y207">
            <v>51.00957789207407</v>
          </cell>
          <cell r="Z207">
            <v>67.083563074074078</v>
          </cell>
          <cell r="AA207">
            <v>72.079969074074057</v>
          </cell>
          <cell r="AB207">
            <v>65.729459982444979</v>
          </cell>
          <cell r="AC207">
            <v>64.942320409137878</v>
          </cell>
          <cell r="AD207">
            <v>63.362334928324181</v>
          </cell>
          <cell r="AE207">
            <v>65.142943044759335</v>
          </cell>
        </row>
        <row r="214">
          <cell r="G214">
            <v>1986</v>
          </cell>
          <cell r="H214">
            <v>1987</v>
          </cell>
          <cell r="I214">
            <v>1988</v>
          </cell>
          <cell r="J214">
            <v>1989</v>
          </cell>
          <cell r="K214">
            <v>1990</v>
          </cell>
          <cell r="L214">
            <v>1991</v>
          </cell>
          <cell r="M214">
            <v>1992</v>
          </cell>
          <cell r="N214">
            <v>1993</v>
          </cell>
          <cell r="O214">
            <v>1994</v>
          </cell>
          <cell r="P214">
            <v>1995</v>
          </cell>
          <cell r="Q214">
            <v>1996</v>
          </cell>
          <cell r="R214">
            <v>1997</v>
          </cell>
          <cell r="S214">
            <v>1998</v>
          </cell>
          <cell r="T214">
            <v>1999</v>
          </cell>
          <cell r="U214">
            <v>2000</v>
          </cell>
          <cell r="V214">
            <v>2001</v>
          </cell>
          <cell r="W214">
            <v>2002</v>
          </cell>
          <cell r="X214">
            <v>2003</v>
          </cell>
          <cell r="Y214">
            <v>2004</v>
          </cell>
          <cell r="Z214">
            <v>2005</v>
          </cell>
          <cell r="AA214">
            <v>2006</v>
          </cell>
          <cell r="AB214">
            <v>2007</v>
          </cell>
          <cell r="AC214">
            <v>2008</v>
          </cell>
          <cell r="AD214">
            <v>2009</v>
          </cell>
          <cell r="AE214">
            <v>2010</v>
          </cell>
        </row>
        <row r="216">
          <cell r="G216">
            <v>208998.69198523989</v>
          </cell>
          <cell r="H216">
            <v>200145.98024940802</v>
          </cell>
          <cell r="I216">
            <v>204298.48758186327</v>
          </cell>
          <cell r="J216">
            <v>212514.47308934119</v>
          </cell>
          <cell r="K216">
            <v>218248.8879770175</v>
          </cell>
          <cell r="L216">
            <v>230735.79972918943</v>
          </cell>
          <cell r="M216">
            <v>231528.43027437758</v>
          </cell>
          <cell r="N216">
            <v>244878.83743148466</v>
          </cell>
          <cell r="O216">
            <v>242786.25970780815</v>
          </cell>
          <cell r="P216">
            <v>255559.09058324914</v>
          </cell>
          <cell r="Q216">
            <v>268008.32621918456</v>
          </cell>
          <cell r="R216">
            <v>265489.37581064156</v>
          </cell>
          <cell r="S216">
            <v>272482.6174634418</v>
          </cell>
          <cell r="T216">
            <v>284410.89610058442</v>
          </cell>
          <cell r="U216">
            <v>300017.95217937022</v>
          </cell>
          <cell r="V216">
            <v>317942.85702325829</v>
          </cell>
          <cell r="W216">
            <v>335695.10260296741</v>
          </cell>
          <cell r="X216">
            <v>348922.95366756298</v>
          </cell>
          <cell r="Y216">
            <v>353537.99027757213</v>
          </cell>
          <cell r="Z216">
            <v>354596.7797693297</v>
          </cell>
          <cell r="AA216">
            <v>359853.55392939574</v>
          </cell>
          <cell r="AB216">
            <v>355546.86718435638</v>
          </cell>
          <cell r="AC216">
            <v>351120.83370566339</v>
          </cell>
          <cell r="AD216">
            <v>353655.16843746061</v>
          </cell>
          <cell r="AE216">
            <v>360684.15806895884</v>
          </cell>
        </row>
        <row r="217">
          <cell r="G217">
            <v>73536.576809621445</v>
          </cell>
          <cell r="H217">
            <v>90173.965820167112</v>
          </cell>
          <cell r="I217">
            <v>92044.840537701777</v>
          </cell>
          <cell r="J217">
            <v>95746.478689050549</v>
          </cell>
          <cell r="K217">
            <v>98330.06758469365</v>
          </cell>
          <cell r="L217">
            <v>103955.93302619121</v>
          </cell>
          <cell r="M217">
            <v>104313.04556775086</v>
          </cell>
          <cell r="N217">
            <v>110327.95107407245</v>
          </cell>
          <cell r="O217">
            <v>109385.15905848605</v>
          </cell>
          <cell r="P217">
            <v>115139.84278160419</v>
          </cell>
          <cell r="Q217">
            <v>120748.73358881973</v>
          </cell>
          <cell r="R217">
            <v>119613.84320651177</v>
          </cell>
          <cell r="S217">
            <v>122764.58514490072</v>
          </cell>
          <cell r="T217">
            <v>128138.76347603065</v>
          </cell>
          <cell r="U217">
            <v>135170.38179605946</v>
          </cell>
          <cell r="V217">
            <v>143246.28596714657</v>
          </cell>
          <cell r="W217">
            <v>151244.40006437257</v>
          </cell>
          <cell r="X217">
            <v>157204.08902883093</v>
          </cell>
          <cell r="Y217">
            <v>159283.35213974226</v>
          </cell>
          <cell r="Z217">
            <v>162515.65727255808</v>
          </cell>
          <cell r="AA217">
            <v>167612.08530117007</v>
          </cell>
          <cell r="AB217">
            <v>168423.08861424751</v>
          </cell>
          <cell r="AC217">
            <v>169187.35438208625</v>
          </cell>
          <cell r="AD217">
            <v>173048.3572794295</v>
          </cell>
          <cell r="AE217">
            <v>179117.10252840212</v>
          </cell>
        </row>
        <row r="218">
          <cell r="G218">
            <v>104499.34599261994</v>
          </cell>
          <cell r="H218">
            <v>105807.50910078075</v>
          </cell>
          <cell r="I218">
            <v>108002.7390865257</v>
          </cell>
          <cell r="J218">
            <v>112346.13364419344</v>
          </cell>
          <cell r="K218">
            <v>115377.64171974598</v>
          </cell>
          <cell r="L218">
            <v>121978.86862029215</v>
          </cell>
          <cell r="M218">
            <v>122397.89409119615</v>
          </cell>
          <cell r="N218">
            <v>129455.60928994505</v>
          </cell>
          <cell r="O218">
            <v>128349.36455664544</v>
          </cell>
          <cell r="P218">
            <v>135101.74308261863</v>
          </cell>
          <cell r="Q218">
            <v>141683.05244094582</v>
          </cell>
          <cell r="R218">
            <v>140351.40507064035</v>
          </cell>
          <cell r="S218">
            <v>144048.39403289961</v>
          </cell>
          <cell r="T218">
            <v>150354.29859757473</v>
          </cell>
          <cell r="U218">
            <v>158604.99504441186</v>
          </cell>
          <cell r="V218">
            <v>168081.02613950011</v>
          </cell>
          <cell r="W218">
            <v>177465.78062417047</v>
          </cell>
          <cell r="X218">
            <v>184458.70633847601</v>
          </cell>
          <cell r="Y218">
            <v>186898.45320476568</v>
          </cell>
          <cell r="Z218">
            <v>186028.83658052023</v>
          </cell>
          <cell r="AA218">
            <v>187392.62346713556</v>
          </cell>
          <cell r="AB218">
            <v>183688.58010542323</v>
          </cell>
          <cell r="AC218">
            <v>179917.79537687683</v>
          </cell>
          <cell r="AD218">
            <v>179846.95356055681</v>
          </cell>
          <cell r="AE218">
            <v>182057.43147324634</v>
          </cell>
        </row>
        <row r="219">
          <cell r="G219">
            <v>13423.836588687245</v>
          </cell>
          <cell r="H219">
            <v>21791.875763514865</v>
          </cell>
          <cell r="I219">
            <v>22224.659925521173</v>
          </cell>
          <cell r="J219">
            <v>22732.952835002077</v>
          </cell>
          <cell r="K219">
            <v>23080.895311996119</v>
          </cell>
          <cell r="L219">
            <v>24394.967985397427</v>
          </cell>
          <cell r="M219">
            <v>24342.77819338522</v>
          </cell>
          <cell r="N219">
            <v>25847.114822320538</v>
          </cell>
          <cell r="O219">
            <v>25597.201842348808</v>
          </cell>
          <cell r="P219">
            <v>26685.15216798272</v>
          </cell>
          <cell r="Q219">
            <v>27183.979842094126</v>
          </cell>
          <cell r="R219">
            <v>26370.318525564584</v>
          </cell>
          <cell r="S219">
            <v>26408.046610476242</v>
          </cell>
          <cell r="T219">
            <v>27113.984701041256</v>
          </cell>
          <cell r="U219">
            <v>28084.473978898819</v>
          </cell>
          <cell r="V219">
            <v>29362.800335296797</v>
          </cell>
          <cell r="W219">
            <v>30805.387561284086</v>
          </cell>
          <cell r="X219">
            <v>32039.384416567875</v>
          </cell>
          <cell r="Y219">
            <v>32288.612309161115</v>
          </cell>
          <cell r="Z219">
            <v>32756.354184115167</v>
          </cell>
          <cell r="AA219">
            <v>33718.918515821199</v>
          </cell>
          <cell r="AB219">
            <v>33600.302576498187</v>
          </cell>
          <cell r="AC219">
            <v>33338.384168395656</v>
          </cell>
          <cell r="AD219">
            <v>33752.759044080267</v>
          </cell>
          <cell r="AE219">
            <v>34616.681984882525</v>
          </cell>
        </row>
        <row r="220">
          <cell r="G220">
            <v>42956.277083799177</v>
          </cell>
          <cell r="H220">
            <v>40249.231290308788</v>
          </cell>
          <cell r="I220">
            <v>41048.576423532184</v>
          </cell>
          <cell r="J220">
            <v>41987.384954699257</v>
          </cell>
          <cell r="K220">
            <v>42630.028909915964</v>
          </cell>
          <cell r="L220">
            <v>45057.099233644389</v>
          </cell>
          <cell r="M220">
            <v>44960.705557740206</v>
          </cell>
          <cell r="N220">
            <v>47739.190235863898</v>
          </cell>
          <cell r="O220">
            <v>47277.605127611147</v>
          </cell>
          <cell r="P220">
            <v>49287.03124420641</v>
          </cell>
          <cell r="Q220">
            <v>50208.35764342035</v>
          </cell>
          <cell r="R220">
            <v>48705.538754566136</v>
          </cell>
          <cell r="S220">
            <v>48775.221898515229</v>
          </cell>
          <cell r="T220">
            <v>50079.077784632274</v>
          </cell>
          <cell r="U220">
            <v>51871.555303921945</v>
          </cell>
          <cell r="V220">
            <v>54232.602775994215</v>
          </cell>
          <cell r="W220">
            <v>56897.037336162713</v>
          </cell>
          <cell r="X220">
            <v>59176.208958597657</v>
          </cell>
          <cell r="Y220">
            <v>59636.528721881943</v>
          </cell>
          <cell r="Z220">
            <v>59267.380594230824</v>
          </cell>
          <cell r="AA220">
            <v>59661.108667141169</v>
          </cell>
          <cell r="AB220">
            <v>58346.611071043306</v>
          </cell>
          <cell r="AC220">
            <v>56953.433458145395</v>
          </cell>
          <cell r="AD220">
            <v>56761.820168837978</v>
          </cell>
          <cell r="AE220">
            <v>57298.25438694148</v>
          </cell>
        </row>
        <row r="221">
          <cell r="G221">
            <v>10739.069270949794</v>
          </cell>
          <cell r="H221">
            <v>10062.307822577197</v>
          </cell>
          <cell r="I221">
            <v>10262.144105883046</v>
          </cell>
          <cell r="J221">
            <v>10496.846238674814</v>
          </cell>
          <cell r="K221">
            <v>10657.507227478991</v>
          </cell>
          <cell r="L221">
            <v>11264.274808411097</v>
          </cell>
          <cell r="M221">
            <v>11240.176389435052</v>
          </cell>
          <cell r="N221">
            <v>11934.797558965975</v>
          </cell>
          <cell r="O221">
            <v>11819.401281902787</v>
          </cell>
          <cell r="P221">
            <v>12321.757811051602</v>
          </cell>
          <cell r="Q221">
            <v>12552.089410855087</v>
          </cell>
          <cell r="R221">
            <v>12176.384688641534</v>
          </cell>
          <cell r="S221">
            <v>12193.805474628807</v>
          </cell>
          <cell r="T221">
            <v>12519.769446158069</v>
          </cell>
          <cell r="U221">
            <v>12967.888825980486</v>
          </cell>
          <cell r="V221">
            <v>13558.150693998554</v>
          </cell>
          <cell r="W221">
            <v>14224.259334040678</v>
          </cell>
          <cell r="X221">
            <v>14794.052239649414</v>
          </cell>
          <cell r="Y221">
            <v>14909.132180470486</v>
          </cell>
          <cell r="Z221">
            <v>16089.783930114661</v>
          </cell>
          <cell r="AA221">
            <v>17617.092653342384</v>
          </cell>
          <cell r="AB221">
            <v>18419.311769849035</v>
          </cell>
          <cell r="AC221">
            <v>19009.848165719726</v>
          </cell>
          <cell r="AD221">
            <v>19949.851202602753</v>
          </cell>
          <cell r="AE221">
            <v>21177.433659989274</v>
          </cell>
        </row>
        <row r="222">
          <cell r="G222">
            <v>22373.060981145409</v>
          </cell>
          <cell r="H222">
            <v>19427.476132820269</v>
          </cell>
          <cell r="I222">
            <v>19813.303588395116</v>
          </cell>
          <cell r="J222">
            <v>20266.447157796101</v>
          </cell>
          <cell r="K222">
            <v>20576.638177640001</v>
          </cell>
          <cell r="L222">
            <v>21748.135105042526</v>
          </cell>
          <cell r="M222">
            <v>21701.60786022446</v>
          </cell>
          <cell r="N222">
            <v>23042.725268910268</v>
          </cell>
          <cell r="O222">
            <v>22819.927630635757</v>
          </cell>
          <cell r="P222">
            <v>23789.836288996135</v>
          </cell>
          <cell r="Q222">
            <v>24234.541592860558</v>
          </cell>
          <cell r="R222">
            <v>23509.161823876082</v>
          </cell>
          <cell r="S222">
            <v>23542.796444278309</v>
          </cell>
          <cell r="T222">
            <v>24172.140863938701</v>
          </cell>
          <cell r="U222">
            <v>25037.332896388816</v>
          </cell>
          <cell r="V222">
            <v>26176.96195119722</v>
          </cell>
          <cell r="W222">
            <v>27463.02971362921</v>
          </cell>
          <cell r="X222">
            <v>28563.138979768595</v>
          </cell>
          <cell r="Y222">
            <v>28785.325862051341</v>
          </cell>
          <cell r="Z222">
            <v>28924.071606197242</v>
          </cell>
          <cell r="AA222">
            <v>29469.866159102188</v>
          </cell>
          <cell r="AB222">
            <v>29116.933433380244</v>
          </cell>
          <cell r="AC222">
            <v>28678.217716061263</v>
          </cell>
          <cell r="AD222">
            <v>28831.690819149815</v>
          </cell>
          <cell r="AE222">
            <v>29362.860829323748</v>
          </cell>
        </row>
        <row r="223">
          <cell r="G223">
            <v>4115.706901028545</v>
          </cell>
          <cell r="H223">
            <v>4205.010520242442</v>
          </cell>
          <cell r="I223">
            <v>4292.0902136220993</v>
          </cell>
          <cell r="J223">
            <v>4385.1340717390349</v>
          </cell>
          <cell r="K223">
            <v>4578.7455890095252</v>
          </cell>
          <cell r="L223">
            <v>4925.2542379471824</v>
          </cell>
          <cell r="M223">
            <v>5059.9086971479355</v>
          </cell>
          <cell r="N223">
            <v>5491.2305796720329</v>
          </cell>
          <cell r="O223">
            <v>5593.5954805401325</v>
          </cell>
          <cell r="P223">
            <v>5926.3175733184044</v>
          </cell>
          <cell r="Q223">
            <v>6182.9348882424329</v>
          </cell>
          <cell r="R223">
            <v>6169.7723192810736</v>
          </cell>
          <cell r="S223">
            <v>6245.6036993975076</v>
          </cell>
          <cell r="T223">
            <v>6577.8422959626059</v>
          </cell>
          <cell r="U223">
            <v>6928.8339007962168</v>
          </cell>
          <cell r="V223">
            <v>7490.3140941843267</v>
          </cell>
          <cell r="W223">
            <v>8257.6043067687824</v>
          </cell>
          <cell r="X223">
            <v>8802.0048065065639</v>
          </cell>
          <cell r="Y223">
            <v>9009.5800347258555</v>
          </cell>
          <cell r="Z223">
            <v>9145.9892087019052</v>
          </cell>
          <cell r="AA223">
            <v>9211.6710302419669</v>
          </cell>
          <cell r="AB223">
            <v>9178.9855009367984</v>
          </cell>
          <cell r="AC223">
            <v>9148.5358510380192</v>
          </cell>
          <cell r="AD223">
            <v>9307.2672479613648</v>
          </cell>
          <cell r="AE223">
            <v>9585.7986641014031</v>
          </cell>
        </row>
        <row r="224">
          <cell r="G224">
            <v>7052.2389172900575</v>
          </cell>
          <cell r="H224">
            <v>7205.2601294462738</v>
          </cell>
          <cell r="I224">
            <v>7354.4706581173587</v>
          </cell>
          <cell r="J224">
            <v>7513.9007470440247</v>
          </cell>
          <cell r="K224">
            <v>7845.6529125321231</v>
          </cell>
          <cell r="L224">
            <v>8439.3933896795734</v>
          </cell>
          <cell r="M224">
            <v>8670.1229922479361</v>
          </cell>
          <cell r="N224">
            <v>9409.1904328995261</v>
          </cell>
          <cell r="O224">
            <v>9584.5920722840365</v>
          </cell>
          <cell r="P224">
            <v>10154.709368719003</v>
          </cell>
          <cell r="Q224">
            <v>10594.421587950512</v>
          </cell>
          <cell r="R224">
            <v>10571.867605533151</v>
          </cell>
          <cell r="S224">
            <v>10701.80421736411</v>
          </cell>
          <cell r="T224">
            <v>11271.093045957972</v>
          </cell>
          <cell r="U224">
            <v>11872.515040957445</v>
          </cell>
          <cell r="V224">
            <v>12834.607961157768</v>
          </cell>
          <cell r="W224">
            <v>14047.589314524124</v>
          </cell>
          <cell r="X224">
            <v>15152.652396838437</v>
          </cell>
          <cell r="Y224">
            <v>15479.510456527292</v>
          </cell>
          <cell r="Z224">
            <v>15798.174448709171</v>
          </cell>
          <cell r="AA224">
            <v>16024.318633545427</v>
          </cell>
          <cell r="AB224">
            <v>15915.266706434264</v>
          </cell>
          <cell r="AC224">
            <v>15890.102655033168</v>
          </cell>
          <cell r="AD224">
            <v>16206.894670169306</v>
          </cell>
          <cell r="AE224">
            <v>16751.236087215875</v>
          </cell>
        </row>
        <row r="225">
          <cell r="G225">
            <v>50887.549088008323</v>
          </cell>
          <cell r="H225">
            <v>52096.128378848516</v>
          </cell>
          <cell r="I225">
            <v>53891.473390088919</v>
          </cell>
          <cell r="J225">
            <v>55301.704088136066</v>
          </cell>
          <cell r="K225">
            <v>56320.720929326286</v>
          </cell>
          <cell r="L225">
            <v>59598.948196798665</v>
          </cell>
          <cell r="M225">
            <v>59875.038133999398</v>
          </cell>
          <cell r="N225">
            <v>63090.538108352572</v>
          </cell>
          <cell r="O225">
            <v>62290.990920621967</v>
          </cell>
          <cell r="P225">
            <v>65911.63038498332</v>
          </cell>
          <cell r="Q225">
            <v>68983.639135362406</v>
          </cell>
          <cell r="R225">
            <v>69732.96582170199</v>
          </cell>
          <cell r="S225">
            <v>71331.440918664593</v>
          </cell>
          <cell r="T225">
            <v>74031.11753504441</v>
          </cell>
          <cell r="U225">
            <v>76942.356081206293</v>
          </cell>
          <cell r="V225">
            <v>81143.432123224557</v>
          </cell>
          <cell r="W225">
            <v>85690.254182846576</v>
          </cell>
          <cell r="X225">
            <v>88772.478710730531</v>
          </cell>
          <cell r="Y225">
            <v>89611.133454044131</v>
          </cell>
          <cell r="Z225">
            <v>90910.782716700836</v>
          </cell>
          <cell r="AA225">
            <v>92712.944275381815</v>
          </cell>
          <cell r="AB225">
            <v>92106.864078517261</v>
          </cell>
          <cell r="AC225">
            <v>91226.675126907721</v>
          </cell>
          <cell r="AD225">
            <v>92126.824590314762</v>
          </cell>
          <cell r="AE225">
            <v>94226.839366206506</v>
          </cell>
        </row>
        <row r="226">
          <cell r="G226">
            <v>19812.879259651741</v>
          </cell>
          <cell r="H226">
            <v>18032.884427272984</v>
          </cell>
          <cell r="I226">
            <v>18390.850686182566</v>
          </cell>
          <cell r="J226">
            <v>18811.272058336421</v>
          </cell>
          <cell r="K226">
            <v>19099.063705396456</v>
          </cell>
          <cell r="L226">
            <v>20186.310587606091</v>
          </cell>
          <cell r="M226">
            <v>20143.040724556799</v>
          </cell>
          <cell r="N226">
            <v>21387.69116528075</v>
          </cell>
          <cell r="O226">
            <v>21180.748251774428</v>
          </cell>
          <cell r="P226">
            <v>22080.758751653964</v>
          </cell>
          <cell r="Q226">
            <v>22493.41427857352</v>
          </cell>
          <cell r="R226">
            <v>21820.012288958882</v>
          </cell>
          <cell r="S226">
            <v>21851.072681430713</v>
          </cell>
          <cell r="T226">
            <v>22435.037007354465</v>
          </cell>
          <cell r="U226">
            <v>23237.856100070774</v>
          </cell>
          <cell r="V226">
            <v>24295.423566588957</v>
          </cell>
          <cell r="W226">
            <v>25676.409631101869</v>
          </cell>
          <cell r="X226">
            <v>26947.489232296917</v>
          </cell>
          <cell r="Y226">
            <v>27352.311253779546</v>
          </cell>
          <cell r="Z226">
            <v>27335.965576247774</v>
          </cell>
          <cell r="AA226">
            <v>27602.57300118457</v>
          </cell>
          <cell r="AB226">
            <v>27114.80587866436</v>
          </cell>
          <cell r="AC226">
            <v>26610.841990217854</v>
          </cell>
          <cell r="AD226">
            <v>26693.236756604154</v>
          </cell>
          <cell r="AE226">
            <v>27154.544217813003</v>
          </cell>
        </row>
        <row r="227">
          <cell r="G227">
            <v>7419.0906995658279</v>
          </cell>
          <cell r="H227">
            <v>10929.866269561855</v>
          </cell>
          <cell r="I227">
            <v>11146.832299299163</v>
          </cell>
          <cell r="J227">
            <v>11401.652840795985</v>
          </cell>
          <cell r="K227">
            <v>11576.085512870666</v>
          </cell>
          <cell r="L227">
            <v>12235.073988756241</v>
          </cell>
          <cell r="M227">
            <v>12208.847800786238</v>
          </cell>
          <cell r="N227">
            <v>12963.239752020037</v>
          </cell>
          <cell r="O227">
            <v>12837.810102693569</v>
          </cell>
          <cell r="P227">
            <v>13383.313205347922</v>
          </cell>
          <cell r="Q227">
            <v>13633.426809902779</v>
          </cell>
          <cell r="R227">
            <v>13225.27282201311</v>
          </cell>
          <cell r="S227">
            <v>13244.098758449756</v>
          </cell>
          <cell r="T227">
            <v>13598.043908726899</v>
          </cell>
          <cell r="U227">
            <v>14084.638571795298</v>
          </cell>
          <cell r="V227">
            <v>14725.638131610645</v>
          </cell>
          <cell r="W227">
            <v>15562.664125213003</v>
          </cell>
          <cell r="X227">
            <v>16333.074988492226</v>
          </cell>
          <cell r="Y227">
            <v>16578.44064674971</v>
          </cell>
          <cell r="Z227">
            <v>16857.311575218704</v>
          </cell>
          <cell r="AA227">
            <v>17266.656645919924</v>
          </cell>
          <cell r="AB227">
            <v>17209.046241024487</v>
          </cell>
          <cell r="AC227">
            <v>17136.3703707032</v>
          </cell>
          <cell r="AD227">
            <v>17456.408368183093</v>
          </cell>
          <cell r="AE227">
            <v>18058.866872371669</v>
          </cell>
        </row>
        <row r="228">
          <cell r="G228">
            <v>83364.422267462985</v>
          </cell>
          <cell r="H228">
            <v>83832.227579195271</v>
          </cell>
          <cell r="I228">
            <v>84473.651357137482</v>
          </cell>
          <cell r="J228">
            <v>85669.000717749455</v>
          </cell>
          <cell r="K228">
            <v>86953.915160136385</v>
          </cell>
          <cell r="L228">
            <v>91285.461447874812</v>
          </cell>
          <cell r="M228">
            <v>90938.245242666802</v>
          </cell>
          <cell r="N228">
            <v>95719.927133708654</v>
          </cell>
          <cell r="O228">
            <v>93952.396537730761</v>
          </cell>
          <cell r="P228">
            <v>96705.968870619268</v>
          </cell>
          <cell r="Q228">
            <v>98084.385907262404</v>
          </cell>
          <cell r="R228">
            <v>94854.133820205563</v>
          </cell>
          <cell r="S228">
            <v>94531.289301758676</v>
          </cell>
          <cell r="T228">
            <v>96314.095346684699</v>
          </cell>
          <cell r="U228">
            <v>98468.71184276056</v>
          </cell>
          <cell r="V228">
            <v>101998.44637128555</v>
          </cell>
          <cell r="W228">
            <v>108335.20040286546</v>
          </cell>
          <cell r="X228">
            <v>114395.71234984108</v>
          </cell>
          <cell r="Y228">
            <v>116727.38959742447</v>
          </cell>
          <cell r="Z228">
            <v>141998.01843454241</v>
          </cell>
          <cell r="AA228">
            <v>171946.05794425026</v>
          </cell>
          <cell r="AB228">
            <v>192464.78312542022</v>
          </cell>
          <cell r="AC228">
            <v>208908.64373695463</v>
          </cell>
          <cell r="AD228">
            <v>228706.45614921703</v>
          </cell>
          <cell r="AE228">
            <v>252084.95499626573</v>
          </cell>
        </row>
        <row r="229">
          <cell r="G229">
            <v>12778.134917081974</v>
          </cell>
          <cell r="H229">
            <v>12894.186073617273</v>
          </cell>
          <cell r="I229">
            <v>13178.009408971293</v>
          </cell>
          <cell r="J229">
            <v>13341.082749817862</v>
          </cell>
          <cell r="K229">
            <v>13581.568601140933</v>
          </cell>
          <cell r="L229">
            <v>14287.410756019724</v>
          </cell>
          <cell r="M229">
            <v>14217.523844548945</v>
          </cell>
          <cell r="N229">
            <v>14955.493690163396</v>
          </cell>
          <cell r="O229">
            <v>14749.068526871995</v>
          </cell>
          <cell r="P229">
            <v>15217.615920965041</v>
          </cell>
          <cell r="Q229">
            <v>15615.500853886677</v>
          </cell>
          <cell r="R229">
            <v>15768.602167633129</v>
          </cell>
          <cell r="S229">
            <v>16113.909210513591</v>
          </cell>
          <cell r="T229">
            <v>16679.827859739111</v>
          </cell>
          <cell r="U229">
            <v>17277.728711114269</v>
          </cell>
          <cell r="V229">
            <v>17914.590049087761</v>
          </cell>
          <cell r="W229">
            <v>18631.873619577422</v>
          </cell>
          <cell r="X229">
            <v>19246.310352174143</v>
          </cell>
          <cell r="Y229">
            <v>19226.799168199374</v>
          </cell>
          <cell r="Z229">
            <v>19109.077435323827</v>
          </cell>
          <cell r="AA229">
            <v>19277.963444280296</v>
          </cell>
          <cell r="AB229">
            <v>18940.524142835653</v>
          </cell>
          <cell r="AC229">
            <v>18579.144573461443</v>
          </cell>
          <cell r="AD229">
            <v>18559.369474301344</v>
          </cell>
          <cell r="AE229">
            <v>18786.218095097855</v>
          </cell>
        </row>
        <row r="230">
          <cell r="G230">
            <v>19927.728810231933</v>
          </cell>
          <cell r="H230">
            <v>20387.498878375507</v>
          </cell>
          <cell r="I230">
            <v>21039.067675030969</v>
          </cell>
          <cell r="J230">
            <v>21751.96518935723</v>
          </cell>
          <cell r="K230">
            <v>22543.066584433152</v>
          </cell>
          <cell r="L230">
            <v>23942.959888780144</v>
          </cell>
          <cell r="M230">
            <v>24443.241717863308</v>
          </cell>
          <cell r="N230">
            <v>25857.012921133639</v>
          </cell>
          <cell r="O230">
            <v>26019.551101581019</v>
          </cell>
          <cell r="P230">
            <v>27043.216886545717</v>
          </cell>
          <cell r="Q230">
            <v>27714.128414291805</v>
          </cell>
          <cell r="R230">
            <v>27458.778506721221</v>
          </cell>
          <cell r="S230">
            <v>28235.725930746761</v>
          </cell>
          <cell r="T230">
            <v>30700.328022192367</v>
          </cell>
          <cell r="U230">
            <v>33048.146988518049</v>
          </cell>
          <cell r="V230">
            <v>35494.528422093819</v>
          </cell>
          <cell r="W230">
            <v>37620.955907392017</v>
          </cell>
          <cell r="X230">
            <v>39513.733368011992</v>
          </cell>
          <cell r="Y230">
            <v>40010.808440145935</v>
          </cell>
          <cell r="Z230">
            <v>48908.818659119788</v>
          </cell>
          <cell r="AA230">
            <v>52282.519633483942</v>
          </cell>
          <cell r="AB230">
            <v>55374.912449867224</v>
          </cell>
          <cell r="AC230">
            <v>58076.99156480789</v>
          </cell>
          <cell r="AD230">
            <v>62210.734014487818</v>
          </cell>
          <cell r="AE230">
            <v>67374.994373915324</v>
          </cell>
        </row>
        <row r="231">
          <cell r="G231">
            <v>45108.374295171176</v>
          </cell>
          <cell r="H231">
            <v>46149.56065856183</v>
          </cell>
          <cell r="I231">
            <v>47625.090696060222</v>
          </cell>
          <cell r="J231">
            <v>49239.504556032982</v>
          </cell>
          <cell r="K231">
            <v>51031.017404918923</v>
          </cell>
          <cell r="L231">
            <v>54200.373325811925</v>
          </cell>
          <cell r="M231">
            <v>55333.543476117171</v>
          </cell>
          <cell r="N231">
            <v>58534.252384181593</v>
          </cell>
          <cell r="O231">
            <v>58902.884869384878</v>
          </cell>
          <cell r="P231">
            <v>61220.727174027903</v>
          </cell>
          <cell r="Q231">
            <v>62739.911562789377</v>
          </cell>
          <cell r="R231">
            <v>62162.601935177241</v>
          </cell>
          <cell r="S231">
            <v>63922.405058420525</v>
          </cell>
          <cell r="T231">
            <v>69503.539738679581</v>
          </cell>
          <cell r="U231">
            <v>74820.119795511695</v>
          </cell>
          <cell r="V231">
            <v>80359.598457471366</v>
          </cell>
          <cell r="W231">
            <v>86541.70128799032</v>
          </cell>
          <cell r="X231">
            <v>92483.477913026232</v>
          </cell>
          <cell r="Y231">
            <v>94848.756057148668</v>
          </cell>
          <cell r="Z231">
            <v>104876.15733776866</v>
          </cell>
          <cell r="AA231">
            <v>108880.94517899094</v>
          </cell>
          <cell r="AB231">
            <v>111269.29774283603</v>
          </cell>
          <cell r="AC231">
            <v>113174.32196937493</v>
          </cell>
          <cell r="AD231">
            <v>117725.13831993856</v>
          </cell>
          <cell r="AE231">
            <v>124056.03016699647</v>
          </cell>
        </row>
        <row r="232">
          <cell r="G232">
            <v>14732.614363471273</v>
          </cell>
          <cell r="H232">
            <v>15190.025849992297</v>
          </cell>
          <cell r="I232">
            <v>15978.652657210951</v>
          </cell>
          <cell r="J232">
            <v>16358.081684185232</v>
          </cell>
          <cell r="K232">
            <v>16802.815184019466</v>
          </cell>
          <cell r="L232">
            <v>17995.075095351578</v>
          </cell>
          <cell r="M232">
            <v>18068.872042573646</v>
          </cell>
          <cell r="N232">
            <v>19587.401185481136</v>
          </cell>
          <cell r="O232">
            <v>19396.744558816688</v>
          </cell>
          <cell r="P232">
            <v>20469.625724466405</v>
          </cell>
          <cell r="Q232">
            <v>22021.466826109994</v>
          </cell>
          <cell r="R232">
            <v>22443.493824552352</v>
          </cell>
          <cell r="S232">
            <v>23154.520006260926</v>
          </cell>
          <cell r="T232">
            <v>24297.299686122278</v>
          </cell>
          <cell r="U232">
            <v>25604.628317990238</v>
          </cell>
          <cell r="V232">
            <v>27252.115344501475</v>
          </cell>
          <cell r="W232">
            <v>29326.592850202847</v>
          </cell>
          <cell r="X232">
            <v>31071.045803116915</v>
          </cell>
          <cell r="Y232">
            <v>31809.338088577882</v>
          </cell>
          <cell r="Z232">
            <v>32253.678455315665</v>
          </cell>
          <cell r="AA232">
            <v>33031.407872308417</v>
          </cell>
          <cell r="AB232">
            <v>33044.701825989607</v>
          </cell>
          <cell r="AC232">
            <v>33079.38765057132</v>
          </cell>
          <cell r="AD232">
            <v>33840.932034592515</v>
          </cell>
          <cell r="AE232">
            <v>35028.551814055783</v>
          </cell>
        </row>
        <row r="233">
          <cell r="G233">
            <v>30607.73667734694</v>
          </cell>
          <cell r="H233">
            <v>31558.031715771514</v>
          </cell>
          <cell r="I233">
            <v>33196.443002222775</v>
          </cell>
          <cell r="J233">
            <v>33984.725615128584</v>
          </cell>
          <cell r="K233">
            <v>34908.681507727801</v>
          </cell>
          <cell r="L233">
            <v>37385.660577205868</v>
          </cell>
          <cell r="M233">
            <v>37538.977393382476</v>
          </cell>
          <cell r="N233">
            <v>40693.796965544178</v>
          </cell>
          <cell r="O233">
            <v>40297.698372262203</v>
          </cell>
          <cell r="P233">
            <v>42526.662179644067</v>
          </cell>
          <cell r="Q233">
            <v>45750.688997447731</v>
          </cell>
          <cell r="R233">
            <v>46627.471007780034</v>
          </cell>
          <cell r="S233">
            <v>48104.663147852298</v>
          </cell>
          <cell r="T233">
            <v>50478.844583575272</v>
          </cell>
          <cell r="U233">
            <v>53194.884624247505</v>
          </cell>
          <cell r="V233">
            <v>56617.620592401901</v>
          </cell>
          <cell r="W233">
            <v>59923.157134890702</v>
          </cell>
          <cell r="X233">
            <v>63973.486449511773</v>
          </cell>
          <cell r="Y233">
            <v>66181.538107032015</v>
          </cell>
          <cell r="Z233">
            <v>66453.563269918333</v>
          </cell>
          <cell r="AA233">
            <v>66959.267579956038</v>
          </cell>
          <cell r="AB233">
            <v>66094.364426773463</v>
          </cell>
          <cell r="AC233">
            <v>65334.982685483985</v>
          </cell>
          <cell r="AD233">
            <v>65811.632936669848</v>
          </cell>
          <cell r="AE233">
            <v>67051.855449590992</v>
          </cell>
        </row>
        <row r="236">
          <cell r="G236">
            <v>365235.87759901345</v>
          </cell>
          <cell r="H236">
            <v>354859.62782446295</v>
          </cell>
          <cell r="I236">
            <v>359099.12116031331</v>
          </cell>
          <cell r="J236">
            <v>363684.89253116085</v>
          </cell>
          <cell r="K236">
            <v>371183.65691280959</v>
          </cell>
          <cell r="L236">
            <v>393810.14448577375</v>
          </cell>
          <cell r="M236">
            <v>392919.76472724194</v>
          </cell>
          <cell r="N236">
            <v>416337.28299488511</v>
          </cell>
          <cell r="O236">
            <v>415847.40765335562</v>
          </cell>
          <cell r="P236">
            <v>440930.75205977412</v>
          </cell>
          <cell r="Q236">
            <v>462610.57949277834</v>
          </cell>
          <cell r="R236">
            <v>464545.80548638868</v>
          </cell>
          <cell r="S236">
            <v>474100.778496566</v>
          </cell>
          <cell r="T236">
            <v>490120.37038982578</v>
          </cell>
          <cell r="U236">
            <v>507824.3128671766</v>
          </cell>
          <cell r="V236">
            <v>523265.66056981642</v>
          </cell>
          <cell r="W236">
            <v>547621.81359517598</v>
          </cell>
          <cell r="X236">
            <v>577195.13074333861</v>
          </cell>
          <cell r="Y236">
            <v>597901.31757310289</v>
          </cell>
          <cell r="Z236">
            <v>606724.96847552957</v>
          </cell>
          <cell r="AA236">
            <v>621130.50828699535</v>
          </cell>
          <cell r="AB236">
            <v>615303.10013566166</v>
          </cell>
          <cell r="AC236">
            <v>604685.27239587845</v>
          </cell>
          <cell r="AD236">
            <v>611946.42316720472</v>
          </cell>
          <cell r="AE236">
            <v>621775.7724142184</v>
          </cell>
        </row>
        <row r="237">
          <cell r="G237">
            <v>128508.91989594916</v>
          </cell>
          <cell r="H237">
            <v>159878.80401357694</v>
          </cell>
          <cell r="I237">
            <v>161788.86949021256</v>
          </cell>
          <cell r="J237">
            <v>163854.9474116308</v>
          </cell>
          <cell r="K237">
            <v>167233.44805501943</v>
          </cell>
          <cell r="L237">
            <v>177427.60791020317</v>
          </cell>
          <cell r="M237">
            <v>177026.45534239855</v>
          </cell>
          <cell r="N237">
            <v>187577.00694092782</v>
          </cell>
          <cell r="O237">
            <v>187356.29802512456</v>
          </cell>
          <cell r="P237">
            <v>198657.37256252611</v>
          </cell>
          <cell r="Q237">
            <v>208425.02323177626</v>
          </cell>
          <cell r="R237">
            <v>209296.92184490184</v>
          </cell>
          <cell r="S237">
            <v>213601.82873615521</v>
          </cell>
          <cell r="T237">
            <v>220819.31134577713</v>
          </cell>
          <cell r="U237">
            <v>228795.66291599342</v>
          </cell>
          <cell r="V237">
            <v>235752.62282205813</v>
          </cell>
          <cell r="W237">
            <v>246726.06784295075</v>
          </cell>
          <cell r="X237">
            <v>260050.0590936582</v>
          </cell>
          <cell r="Y237">
            <v>269379.04477264325</v>
          </cell>
          <cell r="Z237">
            <v>274246.47257606586</v>
          </cell>
          <cell r="AA237">
            <v>283323.60322947107</v>
          </cell>
          <cell r="AB237">
            <v>282176.62280447973</v>
          </cell>
          <cell r="AC237">
            <v>278788.25314832455</v>
          </cell>
          <cell r="AD237">
            <v>283474.80692722125</v>
          </cell>
          <cell r="AE237">
            <v>289306.68472038873</v>
          </cell>
        </row>
        <row r="238">
          <cell r="G238">
            <v>182617.93879950672</v>
          </cell>
          <cell r="H238">
            <v>187597.13911690007</v>
          </cell>
          <cell r="I238">
            <v>189838.35439964873</v>
          </cell>
          <cell r="J238">
            <v>192262.63014803207</v>
          </cell>
          <cell r="K238">
            <v>196226.86455117722</v>
          </cell>
          <cell r="L238">
            <v>208188.39526396897</v>
          </cell>
          <cell r="M238">
            <v>207717.6945070184</v>
          </cell>
          <cell r="N238">
            <v>220097.40492705166</v>
          </cell>
          <cell r="O238">
            <v>219838.43150379052</v>
          </cell>
          <cell r="P238">
            <v>233098.78371397682</v>
          </cell>
          <cell r="Q238">
            <v>244559.86095151352</v>
          </cell>
          <cell r="R238">
            <v>245582.9214280509</v>
          </cell>
          <cell r="S238">
            <v>250634.17398117352</v>
          </cell>
          <cell r="T238">
            <v>259102.95818021009</v>
          </cell>
          <cell r="U238">
            <v>268462.17714857374</v>
          </cell>
          <cell r="V238">
            <v>276625.27158364275</v>
          </cell>
          <cell r="W238">
            <v>289501.19284710946</v>
          </cell>
          <cell r="X238">
            <v>305135.17669927207</v>
          </cell>
          <cell r="Y238">
            <v>316081.53719425993</v>
          </cell>
          <cell r="Z238">
            <v>318864.90587520832</v>
          </cell>
          <cell r="AA238">
            <v>321024.71413024032</v>
          </cell>
          <cell r="AB238">
            <v>314825.8482508192</v>
          </cell>
          <cell r="AC238">
            <v>306269.79725356057</v>
          </cell>
          <cell r="AD238">
            <v>307123.92753089877</v>
          </cell>
          <cell r="AE238">
            <v>309360.53101240424</v>
          </cell>
        </row>
        <row r="239">
          <cell r="G239">
            <v>22826.038376498713</v>
          </cell>
          <cell r="H239">
            <v>37085.098831852469</v>
          </cell>
          <cell r="I239">
            <v>37893.103890682374</v>
          </cell>
          <cell r="J239">
            <v>38462.381555532207</v>
          </cell>
          <cell r="K239">
            <v>38969.129623895285</v>
          </cell>
          <cell r="L239">
            <v>41122.671401230393</v>
          </cell>
          <cell r="M239">
            <v>41185.78757641455</v>
          </cell>
          <cell r="N239">
            <v>44212.728429698531</v>
          </cell>
          <cell r="O239">
            <v>44951.843483761288</v>
          </cell>
          <cell r="P239">
            <v>48023.926933948365</v>
          </cell>
          <cell r="Q239">
            <v>50150.466781839837</v>
          </cell>
          <cell r="R239">
            <v>50124.859380140115</v>
          </cell>
          <cell r="S239">
            <v>50689.163852827936</v>
          </cell>
          <cell r="T239">
            <v>51823.573400304151</v>
          </cell>
          <cell r="U239">
            <v>52861.045289321017</v>
          </cell>
          <cell r="V239">
            <v>54320.35492645581</v>
          </cell>
          <cell r="W239">
            <v>56926.871894878575</v>
          </cell>
          <cell r="X239">
            <v>59891.068626553875</v>
          </cell>
          <cell r="Y239">
            <v>62046.543913457623</v>
          </cell>
          <cell r="Z239">
            <v>63939.99342109407</v>
          </cell>
          <cell r="AA239">
            <v>65822.79068051881</v>
          </cell>
          <cell r="AB239">
            <v>65849.37613974858</v>
          </cell>
          <cell r="AC239">
            <v>65246.726750042319</v>
          </cell>
          <cell r="AD239">
            <v>66564.13506297869</v>
          </cell>
          <cell r="AE239">
            <v>68260.473116669134</v>
          </cell>
        </row>
        <row r="240">
          <cell r="G240">
            <v>73043.322804795869</v>
          </cell>
          <cell r="H240">
            <v>68495.559377511716</v>
          </cell>
          <cell r="I240">
            <v>69987.931252677838</v>
          </cell>
          <cell r="J240">
            <v>71039.377610467272</v>
          </cell>
          <cell r="K240">
            <v>71975.332845840443</v>
          </cell>
          <cell r="L240">
            <v>75952.888611573333</v>
          </cell>
          <cell r="M240">
            <v>76069.463135066151</v>
          </cell>
          <cell r="N240">
            <v>81660.172435542656</v>
          </cell>
          <cell r="O240">
            <v>83025.305620219151</v>
          </cell>
          <cell r="P240">
            <v>88699.392544701768</v>
          </cell>
          <cell r="Q240">
            <v>92627.076196842638</v>
          </cell>
          <cell r="R240">
            <v>92579.779752748451</v>
          </cell>
          <cell r="S240">
            <v>93622.040707511944</v>
          </cell>
          <cell r="T240">
            <v>95717.276232429431</v>
          </cell>
          <cell r="U240">
            <v>97633.469518009108</v>
          </cell>
          <cell r="V240">
            <v>100328.79009282413</v>
          </cell>
          <cell r="W240">
            <v>105142.983485933</v>
          </cell>
          <cell r="X240">
            <v>110617.80543966891</v>
          </cell>
          <cell r="Y240">
            <v>114598.93236534574</v>
          </cell>
          <cell r="Z240">
            <v>115858.64768204739</v>
          </cell>
          <cell r="AA240">
            <v>116478.30055393775</v>
          </cell>
          <cell r="AB240">
            <v>114286.39036749169</v>
          </cell>
          <cell r="AC240">
            <v>111201.59592874881</v>
          </cell>
          <cell r="AD240">
            <v>111549.77156105102</v>
          </cell>
          <cell r="AE240">
            <v>112441.44112659105</v>
          </cell>
        </row>
        <row r="241">
          <cell r="G241">
            <v>18260.830701198967</v>
          </cell>
          <cell r="H241">
            <v>17123.889844377929</v>
          </cell>
          <cell r="I241">
            <v>17496.982813169459</v>
          </cell>
          <cell r="J241">
            <v>17759.844402616818</v>
          </cell>
          <cell r="K241">
            <v>17993.833211460111</v>
          </cell>
          <cell r="L241">
            <v>18988.222152893333</v>
          </cell>
          <cell r="M241">
            <v>19017.365783766538</v>
          </cell>
          <cell r="N241">
            <v>20415.043108885664</v>
          </cell>
          <cell r="O241">
            <v>20756.326405054788</v>
          </cell>
          <cell r="P241">
            <v>22174.848136175442</v>
          </cell>
          <cell r="Q241">
            <v>23156.769049210659</v>
          </cell>
          <cell r="R241">
            <v>23144.944938187113</v>
          </cell>
          <cell r="S241">
            <v>23405.510176877986</v>
          </cell>
          <cell r="T241">
            <v>23929.319058107358</v>
          </cell>
          <cell r="U241">
            <v>24408.367379502277</v>
          </cell>
          <cell r="V241">
            <v>25082.197523206032</v>
          </cell>
          <cell r="W241">
            <v>26285.74587148325</v>
          </cell>
          <cell r="X241">
            <v>27654.451359917228</v>
          </cell>
          <cell r="Y241">
            <v>28649.733091336435</v>
          </cell>
          <cell r="Z241">
            <v>30793.004144602553</v>
          </cell>
          <cell r="AA241">
            <v>33283.211347743643</v>
          </cell>
          <cell r="AB241">
            <v>34566.484046841208</v>
          </cell>
          <cell r="AC241">
            <v>35406.47476373057</v>
          </cell>
          <cell r="AD241">
            <v>37197.32778087561</v>
          </cell>
          <cell r="AE241">
            <v>39251.843081514526</v>
          </cell>
        </row>
        <row r="242">
          <cell r="G242">
            <v>38043.397294164519</v>
          </cell>
          <cell r="H242">
            <v>33061.397754723999</v>
          </cell>
          <cell r="I242">
            <v>33781.73496506628</v>
          </cell>
          <cell r="J242">
            <v>34289.246496741514</v>
          </cell>
          <cell r="K242">
            <v>34741.012838946874</v>
          </cell>
          <cell r="L242">
            <v>36660.897200175481</v>
          </cell>
          <cell r="M242">
            <v>36717.165325062553</v>
          </cell>
          <cell r="N242">
            <v>39415.685719579902</v>
          </cell>
          <cell r="O242">
            <v>40074.60743095701</v>
          </cell>
          <cell r="P242">
            <v>42813.372489743997</v>
          </cell>
          <cell r="Q242">
            <v>44709.184607467789</v>
          </cell>
          <cell r="R242">
            <v>44686.35558665546</v>
          </cell>
          <cell r="S242">
            <v>45189.43351320739</v>
          </cell>
          <cell r="T242">
            <v>46200.760608112003</v>
          </cell>
          <cell r="U242">
            <v>47125.667696472541</v>
          </cell>
          <cell r="V242">
            <v>48426.643502937863</v>
          </cell>
          <cell r="W242">
            <v>50750.35563966936</v>
          </cell>
          <cell r="X242">
            <v>53392.939595384662</v>
          </cell>
          <cell r="Y242">
            <v>55314.547682069737</v>
          </cell>
          <cell r="Z242">
            <v>56206.338067598081</v>
          </cell>
          <cell r="AA242">
            <v>56867.860447024854</v>
          </cell>
          <cell r="AB242">
            <v>56094.0735060183</v>
          </cell>
          <cell r="AC242">
            <v>54855.157088644417</v>
          </cell>
          <cell r="AD242">
            <v>55287.638953758076</v>
          </cell>
          <cell r="AE242">
            <v>56002.286494712542</v>
          </cell>
        </row>
        <row r="243">
          <cell r="G243">
            <v>4628.0563230687512</v>
          </cell>
          <cell r="H243">
            <v>4701.4044369701423</v>
          </cell>
          <cell r="I243">
            <v>4765.7538702829233</v>
          </cell>
          <cell r="J243">
            <v>4856.2183556535629</v>
          </cell>
          <cell r="K243">
            <v>4946.6084717631393</v>
          </cell>
          <cell r="L243">
            <v>5278.2857012813538</v>
          </cell>
          <cell r="M243">
            <v>5357.0931278130192</v>
          </cell>
          <cell r="N243">
            <v>5747.3914872416699</v>
          </cell>
          <cell r="O243">
            <v>5732.4673645938337</v>
          </cell>
          <cell r="P243">
            <v>6142.1880301032079</v>
          </cell>
          <cell r="Q243">
            <v>6440.7376439136387</v>
          </cell>
          <cell r="R243">
            <v>6446.5319933809833</v>
          </cell>
          <cell r="S243">
            <v>6508.8716791976822</v>
          </cell>
          <cell r="T243">
            <v>6604.0308077340533</v>
          </cell>
          <cell r="U243">
            <v>6726.1553145885591</v>
          </cell>
          <cell r="V243">
            <v>6888.1269957209943</v>
          </cell>
          <cell r="W243">
            <v>7236.5674433278036</v>
          </cell>
          <cell r="X243">
            <v>7730.2118587169389</v>
          </cell>
          <cell r="Y243">
            <v>8038.0237502793789</v>
          </cell>
          <cell r="Z243">
            <v>8252.3093205514033</v>
          </cell>
          <cell r="AA243">
            <v>8409.382277396091</v>
          </cell>
          <cell r="AB243">
            <v>8362.9356517854412</v>
          </cell>
          <cell r="AC243">
            <v>8292.2030909308778</v>
          </cell>
          <cell r="AD243">
            <v>8458.0331189855751</v>
          </cell>
          <cell r="AE243">
            <v>8650.3301626552002</v>
          </cell>
        </row>
        <row r="244">
          <cell r="G244">
            <v>15523.354711945038</v>
          </cell>
          <cell r="H244">
            <v>15769.377817555918</v>
          </cell>
          <cell r="I244">
            <v>15985.217688356061</v>
          </cell>
          <cell r="J244">
            <v>16288.652261578984</v>
          </cell>
          <cell r="K244">
            <v>16591.837386580326</v>
          </cell>
          <cell r="L244">
            <v>17704.344003671897</v>
          </cell>
          <cell r="M244">
            <v>17968.678651002941</v>
          </cell>
          <cell r="N244">
            <v>19277.81135250035</v>
          </cell>
          <cell r="O244">
            <v>19227.753091871116</v>
          </cell>
          <cell r="P244">
            <v>20602.031791076501</v>
          </cell>
          <cell r="Q244">
            <v>21603.422273554581</v>
          </cell>
          <cell r="R244">
            <v>21622.857590635365</v>
          </cell>
          <cell r="S244">
            <v>21831.956397566515</v>
          </cell>
          <cell r="T244">
            <v>22151.137670055909</v>
          </cell>
          <cell r="U244">
            <v>22560.765796117001</v>
          </cell>
          <cell r="V244">
            <v>23104.048695889851</v>
          </cell>
          <cell r="W244">
            <v>24222.842301479006</v>
          </cell>
          <cell r="X244">
            <v>25741.472768522566</v>
          </cell>
          <cell r="Y244">
            <v>26592.666617849558</v>
          </cell>
          <cell r="Z244">
            <v>27217.575877861957</v>
          </cell>
          <cell r="AA244">
            <v>27703.370878767415</v>
          </cell>
          <cell r="AB244">
            <v>27506.937031022229</v>
          </cell>
          <cell r="AC244">
            <v>27126.465394959287</v>
          </cell>
          <cell r="AD244">
            <v>27532.444745598816</v>
          </cell>
          <cell r="AE244">
            <v>28038.123006593294</v>
          </cell>
        </row>
        <row r="245">
          <cell r="G245">
            <v>42989.038650593269</v>
          </cell>
          <cell r="H245">
            <v>46177.524094383676</v>
          </cell>
          <cell r="I245">
            <v>48049.097799709365</v>
          </cell>
          <cell r="J245">
            <v>50221.351556134323</v>
          </cell>
          <cell r="K245">
            <v>53009.132948004757</v>
          </cell>
          <cell r="L245">
            <v>57640.128982233764</v>
          </cell>
          <cell r="M245">
            <v>59025.056673692248</v>
          </cell>
          <cell r="N245">
            <v>64140.796106645364</v>
          </cell>
          <cell r="O245">
            <v>65738.378600449563</v>
          </cell>
          <cell r="P245">
            <v>72214.596280012745</v>
          </cell>
          <cell r="Q245">
            <v>79060.97595669709</v>
          </cell>
          <cell r="R245">
            <v>81293.356899375809</v>
          </cell>
          <cell r="S245">
            <v>84841.963710676544</v>
          </cell>
          <cell r="T245">
            <v>88452.881885079623</v>
          </cell>
          <cell r="U245">
            <v>92105.077335115246</v>
          </cell>
          <cell r="V245">
            <v>97065.846332970599</v>
          </cell>
          <cell r="W245">
            <v>102052.43951083547</v>
          </cell>
          <cell r="X245">
            <v>109775.5245398815</v>
          </cell>
          <cell r="Y245">
            <v>114575.40812346498</v>
          </cell>
          <cell r="Z245">
            <v>118916.91832645051</v>
          </cell>
          <cell r="AA245">
            <v>122334.77011979968</v>
          </cell>
          <cell r="AB245">
            <v>122593.4152380662</v>
          </cell>
          <cell r="AC245">
            <v>121709.85508655623</v>
          </cell>
          <cell r="AD245">
            <v>124569.45637297981</v>
          </cell>
          <cell r="AE245">
            <v>128234.69570832193</v>
          </cell>
        </row>
        <row r="246">
          <cell r="G246">
            <v>33299.04878638684</v>
          </cell>
          <cell r="H246">
            <v>30330.448544332252</v>
          </cell>
          <cell r="I246">
            <v>30989.602297357953</v>
          </cell>
          <cell r="J246">
            <v>31454.007198291205</v>
          </cell>
          <cell r="K246">
            <v>31867.401752508187</v>
          </cell>
          <cell r="L246">
            <v>33627.757716878958</v>
          </cell>
          <cell r="M246">
            <v>33678.283068356512</v>
          </cell>
          <cell r="N246">
            <v>36151.728628515026</v>
          </cell>
          <cell r="O246">
            <v>36753.502636978956</v>
          </cell>
          <cell r="P246">
            <v>39263.465870843895</v>
          </cell>
          <cell r="Q246">
            <v>41001.093157340103</v>
          </cell>
          <cell r="R246">
            <v>40978.97325122216</v>
          </cell>
          <cell r="S246">
            <v>41438.624077021566</v>
          </cell>
          <cell r="T246">
            <v>42363.69971619008</v>
          </cell>
          <cell r="U246">
            <v>43210.133146248801</v>
          </cell>
          <cell r="V246">
            <v>44401.32382270151</v>
          </cell>
          <cell r="W246">
            <v>46342.560297745775</v>
          </cell>
          <cell r="X246">
            <v>48642.611386782039</v>
          </cell>
          <cell r="Y246">
            <v>50263.175879098308</v>
          </cell>
          <cell r="Z246">
            <v>50977.817961385736</v>
          </cell>
          <cell r="AA246">
            <v>51339.024248911577</v>
          </cell>
          <cell r="AB246">
            <v>50538.39378639061</v>
          </cell>
          <cell r="AC246">
            <v>49436.659552163255</v>
          </cell>
          <cell r="AD246">
            <v>49738.779482392318</v>
          </cell>
          <cell r="AE246">
            <v>50267.876249741275</v>
          </cell>
        </row>
        <row r="247">
          <cell r="G247">
            <v>10691.658369472056</v>
          </cell>
          <cell r="H247">
            <v>15762.991449869804</v>
          </cell>
          <cell r="I247">
            <v>16105.559247965732</v>
          </cell>
          <cell r="J247">
            <v>16346.914415265306</v>
          </cell>
          <cell r="K247">
            <v>16561.759072574627</v>
          </cell>
          <cell r="L247">
            <v>17476.631003154402</v>
          </cell>
          <cell r="M247">
            <v>17502.889457004119</v>
          </cell>
          <cell r="N247">
            <v>18788.360100786689</v>
          </cell>
          <cell r="O247">
            <v>19101.107158790332</v>
          </cell>
          <cell r="P247">
            <v>20405.55634743558</v>
          </cell>
          <cell r="Q247">
            <v>21308.615991280461</v>
          </cell>
          <cell r="R247">
            <v>21297.120088392661</v>
          </cell>
          <cell r="S247">
            <v>21536.004522508803</v>
          </cell>
          <cell r="T247">
            <v>22016.774181070974</v>
          </cell>
          <cell r="U247">
            <v>22456.672816311991</v>
          </cell>
          <cell r="V247">
            <v>23075.744717627389</v>
          </cell>
          <cell r="W247">
            <v>24084.621784300914</v>
          </cell>
          <cell r="X247">
            <v>25279.97785026049</v>
          </cell>
          <cell r="Y247">
            <v>26122.198966740394</v>
          </cell>
          <cell r="Z247">
            <v>26801.516390175642</v>
          </cell>
          <cell r="AA247">
            <v>27292.56324226594</v>
          </cell>
          <cell r="AB247">
            <v>27183.612671531475</v>
          </cell>
          <cell r="AC247">
            <v>26965.245592442159</v>
          </cell>
          <cell r="AD247">
            <v>27407.916763462723</v>
          </cell>
          <cell r="AE247">
            <v>27972.689694185861</v>
          </cell>
        </row>
        <row r="248">
          <cell r="G248">
            <v>112714.25036667172</v>
          </cell>
          <cell r="H248">
            <v>114141.16481280299</v>
          </cell>
          <cell r="I248">
            <v>115190.36661142894</v>
          </cell>
          <cell r="J248">
            <v>116520.75449208662</v>
          </cell>
          <cell r="K248">
            <v>117639.50338136432</v>
          </cell>
          <cell r="L248">
            <v>125133.03018357205</v>
          </cell>
          <cell r="M248">
            <v>125028.1219180683</v>
          </cell>
          <cell r="N248">
            <v>132782.30628235237</v>
          </cell>
          <cell r="O248">
            <v>132776.26779086614</v>
          </cell>
          <cell r="P248">
            <v>140250.1217333712</v>
          </cell>
          <cell r="Q248">
            <v>146590.53423395441</v>
          </cell>
          <cell r="R248">
            <v>146845.81875868811</v>
          </cell>
          <cell r="S248">
            <v>147443.91759888123</v>
          </cell>
          <cell r="T248">
            <v>149119.28301449967</v>
          </cell>
          <cell r="U248">
            <v>151298.35382192422</v>
          </cell>
          <cell r="V248">
            <v>153935.93009441264</v>
          </cell>
          <cell r="W248">
            <v>164146.30188532348</v>
          </cell>
          <cell r="X248">
            <v>174886.41228830878</v>
          </cell>
          <cell r="Y248">
            <v>184122.16950487869</v>
          </cell>
          <cell r="Z248">
            <v>222578.6043170327</v>
          </cell>
          <cell r="AA248">
            <v>270108.4559566789</v>
          </cell>
          <cell r="AB248">
            <v>303077.22933959612</v>
          </cell>
          <cell r="AC248">
            <v>330226.38848079956</v>
          </cell>
          <cell r="AD248">
            <v>364736.77247703593</v>
          </cell>
          <cell r="AE248">
            <v>402666.75528648176</v>
          </cell>
        </row>
        <row r="249">
          <cell r="G249">
            <v>14752.415649731582</v>
          </cell>
          <cell r="H249">
            <v>14949.486256197217</v>
          </cell>
          <cell r="I249">
            <v>15653.173296422536</v>
          </cell>
          <cell r="J249">
            <v>16126.238339946436</v>
          </cell>
          <cell r="K249">
            <v>16429.953298851924</v>
          </cell>
          <cell r="L249">
            <v>17486.291276105734</v>
          </cell>
          <cell r="M249">
            <v>17416.657106211544</v>
          </cell>
          <cell r="N249">
            <v>18528.371104601782</v>
          </cell>
          <cell r="O249">
            <v>18478.233325586072</v>
          </cell>
          <cell r="P249">
            <v>19711.765341966311</v>
          </cell>
          <cell r="Q249">
            <v>20744.547614122177</v>
          </cell>
          <cell r="R249">
            <v>21201.557636324564</v>
          </cell>
          <cell r="S249">
            <v>21869.370611957627</v>
          </cell>
          <cell r="T249">
            <v>22409.704663340748</v>
          </cell>
          <cell r="U249">
            <v>23146.437011872487</v>
          </cell>
          <cell r="V249">
            <v>23754.6214532173</v>
          </cell>
          <cell r="W249">
            <v>24638.42210750085</v>
          </cell>
          <cell r="X249">
            <v>25998.629422016213</v>
          </cell>
          <cell r="Y249">
            <v>27022.019736324251</v>
          </cell>
          <cell r="Z249">
            <v>27815.476693020497</v>
          </cell>
          <cell r="AA249">
            <v>28513.040758287032</v>
          </cell>
          <cell r="AB249">
            <v>28522.892788035613</v>
          </cell>
          <cell r="AC249">
            <v>28160.258081621505</v>
          </cell>
          <cell r="AD249">
            <v>28635.095426973003</v>
          </cell>
          <cell r="AE249">
            <v>29323.666041989127</v>
          </cell>
        </row>
        <row r="250">
          <cell r="G250">
            <v>34875.560548544068</v>
          </cell>
          <cell r="H250">
            <v>35490.215717743871</v>
          </cell>
          <cell r="I250">
            <v>36041.055471905849</v>
          </cell>
          <cell r="J250">
            <v>36987.832605266187</v>
          </cell>
          <cell r="K250">
            <v>37609.896544160554</v>
          </cell>
          <cell r="L250">
            <v>39880.544867932578</v>
          </cell>
          <cell r="M250">
            <v>40403.524766928334</v>
          </cell>
          <cell r="N250">
            <v>43318.517315310317</v>
          </cell>
          <cell r="O250">
            <v>43477.324084102991</v>
          </cell>
          <cell r="P250">
            <v>46102.792950617768</v>
          </cell>
          <cell r="Q250">
            <v>48157.744443856565</v>
          </cell>
          <cell r="R250">
            <v>48381.995246132137</v>
          </cell>
          <cell r="S250">
            <v>49049.199908716473</v>
          </cell>
          <cell r="T250">
            <v>50428.752236485008</v>
          </cell>
          <cell r="U250">
            <v>51749.10969971741</v>
          </cell>
          <cell r="V250">
            <v>53283.685692529973</v>
          </cell>
          <cell r="W250">
            <v>55740.603359634508</v>
          </cell>
          <cell r="X250">
            <v>58846.279199835903</v>
          </cell>
          <cell r="Y250">
            <v>60989.003348343955</v>
          </cell>
          <cell r="Z250">
            <v>66855.58838065021</v>
          </cell>
          <cell r="AA250">
            <v>70982.670891079164</v>
          </cell>
          <cell r="AB250">
            <v>72875.175932513535</v>
          </cell>
          <cell r="AC250">
            <v>74055.453637505809</v>
          </cell>
          <cell r="AD250">
            <v>77727.363212703494</v>
          </cell>
          <cell r="AE250">
            <v>81944.81933887284</v>
          </cell>
        </row>
        <row r="251">
          <cell r="G251">
            <v>95092.731567875642</v>
          </cell>
          <cell r="H251">
            <v>96766.415545228316</v>
          </cell>
          <cell r="I251">
            <v>98266.332436564364</v>
          </cell>
          <cell r="J251">
            <v>100844.37260873445</v>
          </cell>
          <cell r="K251">
            <v>102538.23040020447</v>
          </cell>
          <cell r="L251">
            <v>108726.98855621848</v>
          </cell>
          <cell r="M251">
            <v>110149.4485241012</v>
          </cell>
          <cell r="N251">
            <v>118093.70785323142</v>
          </cell>
          <cell r="O251">
            <v>118524.17778565657</v>
          </cell>
          <cell r="P251">
            <v>125679.56328821628</v>
          </cell>
          <cell r="Q251">
            <v>131279.82577985615</v>
          </cell>
          <cell r="R251">
            <v>131888.41597728548</v>
          </cell>
          <cell r="S251">
            <v>133704.03605860649</v>
          </cell>
          <cell r="T251">
            <v>137459.9244662337</v>
          </cell>
          <cell r="U251">
            <v>141055.35189563283</v>
          </cell>
          <cell r="V251">
            <v>145235.13322236884</v>
          </cell>
          <cell r="W251">
            <v>153068.71128711573</v>
          </cell>
          <cell r="X251">
            <v>162786.7828709142</v>
          </cell>
          <cell r="Y251">
            <v>169902.61285857085</v>
          </cell>
          <cell r="Z251">
            <v>177924.99831106921</v>
          </cell>
          <cell r="AA251">
            <v>183099.6511936677</v>
          </cell>
          <cell r="AB251">
            <v>183290.58023238834</v>
          </cell>
          <cell r="AC251">
            <v>181910.0452579376</v>
          </cell>
          <cell r="AD251">
            <v>186440.59700101402</v>
          </cell>
          <cell r="AE251">
            <v>192071.4052546951</v>
          </cell>
        </row>
        <row r="252">
          <cell r="G252">
            <v>20269.095261833754</v>
          </cell>
          <cell r="H252">
            <v>20530.532236312658</v>
          </cell>
          <cell r="I252">
            <v>20719.297673345118</v>
          </cell>
          <cell r="J252">
            <v>20905.426610008475</v>
          </cell>
          <cell r="K252">
            <v>21238.400627835614</v>
          </cell>
          <cell r="L252">
            <v>22707.133589089823</v>
          </cell>
          <cell r="M252">
            <v>22914.0953188536</v>
          </cell>
          <cell r="N252">
            <v>24446.984147439664</v>
          </cell>
          <cell r="O252">
            <v>24508.760457259279</v>
          </cell>
          <cell r="P252">
            <v>26182.572155659302</v>
          </cell>
          <cell r="Q252">
            <v>27665.032170520342</v>
          </cell>
          <cell r="R252">
            <v>27944.373484518161</v>
          </cell>
          <cell r="S252">
            <v>28737.453154020208</v>
          </cell>
          <cell r="T252">
            <v>29887.275798005736</v>
          </cell>
          <cell r="U252">
            <v>31124.852838925988</v>
          </cell>
          <cell r="V252">
            <v>32286.30287308092</v>
          </cell>
          <cell r="W252">
            <v>34084.157085432591</v>
          </cell>
          <cell r="X252">
            <v>36026.430975225201</v>
          </cell>
          <cell r="Y252">
            <v>37766.179529638641</v>
          </cell>
          <cell r="Z252">
            <v>38453.867170200647</v>
          </cell>
          <cell r="AA252">
            <v>38998.349356101215</v>
          </cell>
          <cell r="AB252">
            <v>38753.276478936947</v>
          </cell>
          <cell r="AC252">
            <v>38078.707519783769</v>
          </cell>
          <cell r="AD252">
            <v>38623.220290712226</v>
          </cell>
          <cell r="AE252">
            <v>39376.63752481604</v>
          </cell>
        </row>
        <row r="253">
          <cell r="G253">
            <v>111590.53378044043</v>
          </cell>
          <cell r="H253">
            <v>113029.8625297102</v>
          </cell>
          <cell r="I253">
            <v>114069.10160800362</v>
          </cell>
          <cell r="J253">
            <v>115093.82555971152</v>
          </cell>
          <cell r="K253">
            <v>116926.99807700257</v>
          </cell>
          <cell r="L253">
            <v>125013.03709404237</v>
          </cell>
          <cell r="M253">
            <v>126152.45499099954</v>
          </cell>
          <cell r="N253">
            <v>134591.7010648037</v>
          </cell>
          <cell r="O253">
            <v>134931.80758158234</v>
          </cell>
          <cell r="P253">
            <v>144146.89776985085</v>
          </cell>
          <cell r="Q253">
            <v>152308.51042347541</v>
          </cell>
          <cell r="R253">
            <v>153846.41065697235</v>
          </cell>
          <cell r="S253">
            <v>158212.67281652676</v>
          </cell>
          <cell r="T253">
            <v>164542.96634653877</v>
          </cell>
          <cell r="U253">
            <v>171356.38750849618</v>
          </cell>
          <cell r="V253">
            <v>177750.69507853885</v>
          </cell>
          <cell r="W253">
            <v>186860.74176010364</v>
          </cell>
          <cell r="X253">
            <v>198849.0352817431</v>
          </cell>
          <cell r="Y253">
            <v>207459.88509259641</v>
          </cell>
          <cell r="Z253">
            <v>210238.94541030767</v>
          </cell>
          <cell r="AA253">
            <v>212559.78193989891</v>
          </cell>
          <cell r="AB253">
            <v>209370.44418938732</v>
          </cell>
          <cell r="AC253">
            <v>204710.6763606098</v>
          </cell>
          <cell r="AD253">
            <v>206356.08182021734</v>
          </cell>
          <cell r="AE253">
            <v>208941.43593905578</v>
          </cell>
        </row>
        <row r="256">
          <cell r="G256">
            <v>41700.08658172701</v>
          </cell>
          <cell r="H256">
            <v>42703.510343600574</v>
          </cell>
          <cell r="I256">
            <v>44257.002746285623</v>
          </cell>
          <cell r="J256">
            <v>46606.120598262525</v>
          </cell>
          <cell r="K256">
            <v>48934.561178675896</v>
          </cell>
          <cell r="L256">
            <v>49695.768483822583</v>
          </cell>
          <cell r="M256">
            <v>49546.517070036483</v>
          </cell>
          <cell r="N256">
            <v>52273.811962574538</v>
          </cell>
          <cell r="O256">
            <v>52585.807956194207</v>
          </cell>
          <cell r="P256">
            <v>56289.490101634299</v>
          </cell>
          <cell r="Q256">
            <v>59687.816054859606</v>
          </cell>
          <cell r="R256">
            <v>62488.410252297035</v>
          </cell>
          <cell r="S256">
            <v>66288.542174939212</v>
          </cell>
          <cell r="T256">
            <v>70860.892025420588</v>
          </cell>
          <cell r="U256">
            <v>78425.921481403377</v>
          </cell>
          <cell r="V256">
            <v>82710.375879353072</v>
          </cell>
          <cell r="W256">
            <v>87029.28237334211</v>
          </cell>
          <cell r="X256">
            <v>91919.753724823735</v>
          </cell>
          <cell r="Y256">
            <v>97412.530517584542</v>
          </cell>
          <cell r="Z256">
            <v>101803.61807623306</v>
          </cell>
          <cell r="AA256">
            <v>106254.40114189948</v>
          </cell>
          <cell r="AB256">
            <v>108563.77406324894</v>
          </cell>
          <cell r="AC256">
            <v>110216.79388037193</v>
          </cell>
          <cell r="AD256">
            <v>113386.61374144799</v>
          </cell>
          <cell r="AE256">
            <v>117712.63216067546</v>
          </cell>
        </row>
        <row r="257">
          <cell r="G257">
            <v>14672.252686163205</v>
          </cell>
          <cell r="H257">
            <v>19239.68134321988</v>
          </cell>
          <cell r="I257">
            <v>19939.593330695461</v>
          </cell>
          <cell r="J257">
            <v>20997.967186756636</v>
          </cell>
          <cell r="K257">
            <v>22047.02508465117</v>
          </cell>
          <cell r="L257">
            <v>22389.980168889302</v>
          </cell>
          <cell r="M257">
            <v>22322.736290852939</v>
          </cell>
          <cell r="N257">
            <v>23551.49440088233</v>
          </cell>
          <cell r="O257">
            <v>23692.06138119155</v>
          </cell>
          <cell r="P257">
            <v>25360.721959712802</v>
          </cell>
          <cell r="Q257">
            <v>26891.807060548002</v>
          </cell>
          <cell r="R257">
            <v>28153.589511143226</v>
          </cell>
          <cell r="S257">
            <v>29865.70466667843</v>
          </cell>
          <cell r="T257">
            <v>31925.735643175518</v>
          </cell>
          <cell r="U257">
            <v>35334.09141800685</v>
          </cell>
          <cell r="V257">
            <v>37264.413695563177</v>
          </cell>
          <cell r="W257">
            <v>39210.258054186605</v>
          </cell>
          <cell r="X257">
            <v>41413.615803083063</v>
          </cell>
          <cell r="Y257">
            <v>43888.336834956921</v>
          </cell>
          <cell r="Z257">
            <v>49736.807319184532</v>
          </cell>
          <cell r="AA257">
            <v>56142.539444000598</v>
          </cell>
          <cell r="AB257">
            <v>60827.935304007333</v>
          </cell>
          <cell r="AC257">
            <v>65095.991258090726</v>
          </cell>
          <cell r="AD257">
            <v>69834.495854563807</v>
          </cell>
          <cell r="AE257">
            <v>75291.428799324145</v>
          </cell>
        </row>
        <row r="258">
          <cell r="G258">
            <v>20850.043290863505</v>
          </cell>
          <cell r="H258">
            <v>22575.282569679115</v>
          </cell>
          <cell r="I258">
            <v>23396.538941304792</v>
          </cell>
          <cell r="J258">
            <v>24638.404044926261</v>
          </cell>
          <cell r="K258">
            <v>25869.338074156876</v>
          </cell>
          <cell r="L258">
            <v>26271.751596359642</v>
          </cell>
          <cell r="M258">
            <v>26192.849585423435</v>
          </cell>
          <cell r="N258">
            <v>27634.638617624529</v>
          </cell>
          <cell r="O258">
            <v>27799.575824423198</v>
          </cell>
          <cell r="P258">
            <v>29757.533620136724</v>
          </cell>
          <cell r="Q258">
            <v>31554.064351232275</v>
          </cell>
          <cell r="R258">
            <v>33034.603184256543</v>
          </cell>
          <cell r="S258">
            <v>35043.549316914716</v>
          </cell>
          <cell r="T258">
            <v>37460.729755981731</v>
          </cell>
          <cell r="U258">
            <v>41459.995302130206</v>
          </cell>
          <cell r="V258">
            <v>43724.979325981389</v>
          </cell>
          <cell r="W258">
            <v>46008.176508351571</v>
          </cell>
          <cell r="X258">
            <v>48593.532413997003</v>
          </cell>
          <cell r="Y258">
            <v>51497.298104241556</v>
          </cell>
          <cell r="Z258">
            <v>52757.518908787002</v>
          </cell>
          <cell r="AA258">
            <v>53903.877954527678</v>
          </cell>
          <cell r="AB258">
            <v>54125.33752447724</v>
          </cell>
          <cell r="AC258">
            <v>54033.163247066717</v>
          </cell>
          <cell r="AD258">
            <v>54801.231162971046</v>
          </cell>
          <cell r="AE258">
            <v>56126.369631058922</v>
          </cell>
        </row>
        <row r="259">
          <cell r="G259">
            <v>3084.9199261436966</v>
          </cell>
          <cell r="H259">
            <v>5192.3238248352354</v>
          </cell>
          <cell r="I259">
            <v>5441.9087153135188</v>
          </cell>
          <cell r="J259">
            <v>5708.9913981860245</v>
          </cell>
          <cell r="K259">
            <v>5939.2683798155113</v>
          </cell>
          <cell r="L259">
            <v>5907.767503560216</v>
          </cell>
          <cell r="M259">
            <v>5893.8371432833674</v>
          </cell>
          <cell r="N259">
            <v>6195.5678689534261</v>
          </cell>
          <cell r="O259">
            <v>6123.6377703355965</v>
          </cell>
          <cell r="P259">
            <v>6556.9250028957049</v>
          </cell>
          <cell r="Q259">
            <v>6960.5527448298462</v>
          </cell>
          <cell r="R259">
            <v>7163.8361106454095</v>
          </cell>
          <cell r="S259">
            <v>7643.6281214589717</v>
          </cell>
          <cell r="T259">
            <v>8227.1598087030998</v>
          </cell>
          <cell r="U259">
            <v>8657.9336583136501</v>
          </cell>
          <cell r="V259">
            <v>9040.8792984394131</v>
          </cell>
          <cell r="W259">
            <v>9412.5989064156402</v>
          </cell>
          <cell r="X259">
            <v>9908.961078993003</v>
          </cell>
          <cell r="Y259">
            <v>10279.707681731243</v>
          </cell>
          <cell r="Z259">
            <v>10839.759702525946</v>
          </cell>
          <cell r="AA259">
            <v>11663.103603960732</v>
          </cell>
          <cell r="AB259">
            <v>12117.020713681366</v>
          </cell>
          <cell r="AC259">
            <v>12408.832497687614</v>
          </cell>
          <cell r="AD259">
            <v>12917.727582640358</v>
          </cell>
          <cell r="AE259">
            <v>13578.615297081387</v>
          </cell>
        </row>
        <row r="260">
          <cell r="G260">
            <v>9871.7437636598297</v>
          </cell>
          <cell r="H260">
            <v>9590.1355545478818</v>
          </cell>
          <cell r="I260">
            <v>10051.114686975101</v>
          </cell>
          <cell r="J260">
            <v>10544.41195028686</v>
          </cell>
          <cell r="K260">
            <v>10969.729696910446</v>
          </cell>
          <cell r="L260">
            <v>10911.548103549427</v>
          </cell>
          <cell r="M260">
            <v>10885.818960320785</v>
          </cell>
          <cell r="N260">
            <v>11443.110581137555</v>
          </cell>
          <cell r="O260">
            <v>11310.256887980453</v>
          </cell>
          <cell r="P260">
            <v>12110.53118413112</v>
          </cell>
          <cell r="Q260">
            <v>12856.024895484399</v>
          </cell>
          <cell r="R260">
            <v>13231.48588365146</v>
          </cell>
          <cell r="S260">
            <v>14117.653730056369</v>
          </cell>
          <cell r="T260">
            <v>15195.427029610313</v>
          </cell>
          <cell r="U260">
            <v>15991.059149348286</v>
          </cell>
          <cell r="V260">
            <v>16698.353363407765</v>
          </cell>
          <cell r="W260">
            <v>17384.91328321179</v>
          </cell>
          <cell r="X260">
            <v>18301.685942189361</v>
          </cell>
          <cell r="Y260">
            <v>18986.448737537681</v>
          </cell>
          <cell r="Z260">
            <v>19186.457357777792</v>
          </cell>
          <cell r="AA260">
            <v>19421.389500806956</v>
          </cell>
          <cell r="AB260">
            <v>19309.143644282176</v>
          </cell>
          <cell r="AC260">
            <v>19047.886232108558</v>
          </cell>
          <cell r="AD260">
            <v>19147.291907871771</v>
          </cell>
          <cell r="AE260">
            <v>19450.207372063909</v>
          </cell>
        </row>
        <row r="261">
          <cell r="G261">
            <v>2467.9359409149574</v>
          </cell>
          <cell r="H261">
            <v>2397.5338886369705</v>
          </cell>
          <cell r="I261">
            <v>2512.7786717437752</v>
          </cell>
          <cell r="J261">
            <v>2636.1029875717149</v>
          </cell>
          <cell r="K261">
            <v>2742.4324242276116</v>
          </cell>
          <cell r="L261">
            <v>2727.8870258873567</v>
          </cell>
          <cell r="M261">
            <v>2721.4547400801962</v>
          </cell>
          <cell r="N261">
            <v>2860.7776452843887</v>
          </cell>
          <cell r="O261">
            <v>2827.5642219951133</v>
          </cell>
          <cell r="P261">
            <v>3027.6327960327799</v>
          </cell>
          <cell r="Q261">
            <v>3214.0062238710998</v>
          </cell>
          <cell r="R261">
            <v>3307.8714709128649</v>
          </cell>
          <cell r="S261">
            <v>3529.4134325140922</v>
          </cell>
          <cell r="T261">
            <v>3798.8567574025783</v>
          </cell>
          <cell r="U261">
            <v>3997.7647873370715</v>
          </cell>
          <cell r="V261">
            <v>4174.5883408519412</v>
          </cell>
          <cell r="W261">
            <v>4346.2283208029476</v>
          </cell>
          <cell r="X261">
            <v>4575.4214855473401</v>
          </cell>
          <cell r="Y261">
            <v>4746.6121843844203</v>
          </cell>
          <cell r="Z261">
            <v>5696.4113678519134</v>
          </cell>
          <cell r="AA261">
            <v>7141.6915145381108</v>
          </cell>
          <cell r="AB261">
            <v>8138.7616941484803</v>
          </cell>
          <cell r="AC261">
            <v>8936.3970229625047</v>
          </cell>
          <cell r="AD261">
            <v>9867.6418435425585</v>
          </cell>
          <cell r="AE261">
            <v>10933.03441460919</v>
          </cell>
        </row>
        <row r="262">
          <cell r="G262">
            <v>5141.5332102394941</v>
          </cell>
          <cell r="H262">
            <v>4628.9611906538521</v>
          </cell>
          <cell r="I262">
            <v>4851.4663368605652</v>
          </cell>
          <cell r="J262">
            <v>5089.5707801541757</v>
          </cell>
          <cell r="K262">
            <v>5294.8629088856933</v>
          </cell>
          <cell r="L262">
            <v>5266.7798503984886</v>
          </cell>
          <cell r="M262">
            <v>5254.3609221365559</v>
          </cell>
          <cell r="N262">
            <v>5523.3541256178196</v>
          </cell>
          <cell r="O262">
            <v>5459.2283803495338</v>
          </cell>
          <cell r="P262">
            <v>5845.504323759169</v>
          </cell>
          <cell r="Q262">
            <v>6205.3388055662963</v>
          </cell>
          <cell r="R262">
            <v>6386.5661024010788</v>
          </cell>
          <cell r="S262">
            <v>6814.3010959349658</v>
          </cell>
          <cell r="T262">
            <v>7334.5201009303946</v>
          </cell>
          <cell r="U262">
            <v>7718.5553612618451</v>
          </cell>
          <cell r="V262">
            <v>8059.9517313791303</v>
          </cell>
          <cell r="W262">
            <v>8391.3400841041475</v>
          </cell>
          <cell r="X262">
            <v>8833.8473912138234</v>
          </cell>
          <cell r="Y262">
            <v>9164.3683089257556</v>
          </cell>
          <cell r="Z262">
            <v>9427.4013538185536</v>
          </cell>
          <cell r="AA262">
            <v>9797.3565548521656</v>
          </cell>
          <cell r="AB262">
            <v>9932.861944815053</v>
          </cell>
          <cell r="AC262">
            <v>9966.4333527343661</v>
          </cell>
          <cell r="AD262">
            <v>10182.127978430055</v>
          </cell>
          <cell r="AE262">
            <v>10511.460426461397</v>
          </cell>
        </row>
        <row r="263">
          <cell r="G263">
            <v>38695.862157504649</v>
          </cell>
          <cell r="H263">
            <v>39188.4671848789</v>
          </cell>
          <cell r="I263">
            <v>39741.214823901777</v>
          </cell>
          <cell r="J263">
            <v>40107.89074653374</v>
          </cell>
          <cell r="K263">
            <v>41756.080499778414</v>
          </cell>
          <cell r="L263">
            <v>42655.293736363157</v>
          </cell>
          <cell r="M263">
            <v>41788.422279535007</v>
          </cell>
          <cell r="N263">
            <v>42758.588014985733</v>
          </cell>
          <cell r="O263">
            <v>42675.647914828987</v>
          </cell>
          <cell r="P263">
            <v>44698.188170030255</v>
          </cell>
          <cell r="Q263">
            <v>46622.423951739962</v>
          </cell>
          <cell r="R263">
            <v>47476.187309589091</v>
          </cell>
          <cell r="S263">
            <v>47987.913010357173</v>
          </cell>
          <cell r="T263">
            <v>48926.548887985504</v>
          </cell>
          <cell r="U263">
            <v>49631.181693389517</v>
          </cell>
          <cell r="V263">
            <v>51502.693953272537</v>
          </cell>
          <cell r="W263">
            <v>53982.101264314697</v>
          </cell>
          <cell r="X263">
            <v>56987.497434832425</v>
          </cell>
          <cell r="Y263">
            <v>57959.733733594301</v>
          </cell>
          <cell r="Z263">
            <v>59424.072963241932</v>
          </cell>
          <cell r="AA263">
            <v>62248.204735016327</v>
          </cell>
          <cell r="AB263">
            <v>63461.255420553018</v>
          </cell>
          <cell r="AC263">
            <v>63503.996144116907</v>
          </cell>
          <cell r="AD263">
            <v>64899.250469511047</v>
          </cell>
          <cell r="AE263">
            <v>67021.594229596027</v>
          </cell>
        </row>
        <row r="264">
          <cell r="G264">
            <v>15817.337232070206</v>
          </cell>
          <cell r="H264">
            <v>16018.694674591499</v>
          </cell>
          <cell r="I264">
            <v>16244.636036876404</v>
          </cell>
          <cell r="J264">
            <v>16394.518644467444</v>
          </cell>
          <cell r="K264">
            <v>17068.233395760493</v>
          </cell>
          <cell r="L264">
            <v>17435.796184482177</v>
          </cell>
          <cell r="M264">
            <v>17081.453435541836</v>
          </cell>
          <cell r="N264">
            <v>17478.018798168017</v>
          </cell>
          <cell r="O264">
            <v>17444.116167212251</v>
          </cell>
          <cell r="P264">
            <v>18270.850590436661</v>
          </cell>
          <cell r="Q264">
            <v>19057.402034863284</v>
          </cell>
          <cell r="R264">
            <v>19406.386711636154</v>
          </cell>
          <cell r="S264">
            <v>19615.559928824609</v>
          </cell>
          <cell r="T264">
            <v>19999.237133227925</v>
          </cell>
          <cell r="U264">
            <v>20287.263141344494</v>
          </cell>
          <cell r="V264">
            <v>21052.263296348981</v>
          </cell>
          <cell r="W264">
            <v>22167.22763662495</v>
          </cell>
          <cell r="X264">
            <v>23362.862099979786</v>
          </cell>
          <cell r="Y264">
            <v>23744.685317019321</v>
          </cell>
          <cell r="Z264">
            <v>23996.322284808713</v>
          </cell>
          <cell r="AA264">
            <v>23948.878801276289</v>
          </cell>
          <cell r="AB264">
            <v>23807.88839224822</v>
          </cell>
          <cell r="AC264">
            <v>23579.111074955865</v>
          </cell>
          <cell r="AD264">
            <v>23808.133708016674</v>
          </cell>
          <cell r="AE264">
            <v>24242.268569309461</v>
          </cell>
        </row>
        <row r="265">
          <cell r="G265">
            <v>5322.184838687871</v>
          </cell>
          <cell r="H265">
            <v>5545.0304646425429</v>
          </cell>
          <cell r="I265">
            <v>5646.0717363855647</v>
          </cell>
          <cell r="J265">
            <v>5772.714861515663</v>
          </cell>
          <cell r="K265">
            <v>5942.4333319450498</v>
          </cell>
          <cell r="L265">
            <v>6101.6843781988837</v>
          </cell>
          <cell r="M265">
            <v>5984.6208573422091</v>
          </cell>
          <cell r="N265">
            <v>6060.5218777927839</v>
          </cell>
          <cell r="O265">
            <v>5984.088884824102</v>
          </cell>
          <cell r="P265">
            <v>6250.5787353942815</v>
          </cell>
          <cell r="Q265">
            <v>6572.719636686692</v>
          </cell>
          <cell r="R265">
            <v>6621.4012106557939</v>
          </cell>
          <cell r="S265">
            <v>7007.3620811741166</v>
          </cell>
          <cell r="T265">
            <v>7493.6319939120322</v>
          </cell>
          <cell r="U265">
            <v>7852.5601573598751</v>
          </cell>
          <cell r="V265">
            <v>8244.2529789954897</v>
          </cell>
          <cell r="W265">
            <v>8590.1003647840844</v>
          </cell>
          <cell r="X265">
            <v>8791.169223543573</v>
          </cell>
          <cell r="Y265">
            <v>9001.664162895453</v>
          </cell>
          <cell r="Z265">
            <v>9312.348144124393</v>
          </cell>
          <cell r="AA265">
            <v>9600.2460714418157</v>
          </cell>
          <cell r="AB265">
            <v>9649.7064927956617</v>
          </cell>
          <cell r="AC265">
            <v>9594.2324440334487</v>
          </cell>
          <cell r="AD265">
            <v>9674.6836717986062</v>
          </cell>
          <cell r="AE265">
            <v>9849.4812135498341</v>
          </cell>
        </row>
        <row r="266">
          <cell r="G266">
            <v>40188.47897715179</v>
          </cell>
          <cell r="H266">
            <v>37894.786608260598</v>
          </cell>
          <cell r="I266">
            <v>39692.417744606828</v>
          </cell>
          <cell r="J266">
            <v>41616.076447625463</v>
          </cell>
          <cell r="K266">
            <v>43274.642682815946</v>
          </cell>
          <cell r="L266">
            <v>43037.119273569937</v>
          </cell>
          <cell r="M266">
            <v>42915.311055033781</v>
          </cell>
          <cell r="N266">
            <v>45084.536114695635</v>
          </cell>
          <cell r="O266">
            <v>44539.564838901228</v>
          </cell>
          <cell r="P266">
            <v>47662.286009123229</v>
          </cell>
          <cell r="Q266">
            <v>50573.227173981133</v>
          </cell>
          <cell r="R266">
            <v>52028.353540521784</v>
          </cell>
          <cell r="S266">
            <v>55480.383681701147</v>
          </cell>
          <cell r="T266">
            <v>59679.121785217372</v>
          </cell>
          <cell r="U266">
            <v>62780.458365300248</v>
          </cell>
          <cell r="V266">
            <v>65538.345071305797</v>
          </cell>
          <cell r="W266">
            <v>66650.46253738238</v>
          </cell>
          <cell r="X266">
            <v>67942.572302651621</v>
          </cell>
          <cell r="Y266">
            <v>68392.695694490918</v>
          </cell>
          <cell r="Z266">
            <v>68988.233738220995</v>
          </cell>
          <cell r="AA266">
            <v>69484.825010124769</v>
          </cell>
          <cell r="AB266">
            <v>68888.699697287899</v>
          </cell>
          <cell r="AC266">
            <v>67780.569700880937</v>
          </cell>
          <cell r="AD266">
            <v>67936.197356717166</v>
          </cell>
          <cell r="AE266">
            <v>68764.752407722292</v>
          </cell>
        </row>
        <row r="267">
          <cell r="G267">
            <v>1188.7545350603505</v>
          </cell>
          <cell r="H267">
            <v>1814.3315151782574</v>
          </cell>
          <cell r="I267">
            <v>1900.3987322087844</v>
          </cell>
          <cell r="J267">
            <v>1992.499913445489</v>
          </cell>
          <cell r="K267">
            <v>2071.9089630760959</v>
          </cell>
          <cell r="L267">
            <v>2060.5367864375899</v>
          </cell>
          <cell r="M267">
            <v>2054.7048367295088</v>
          </cell>
          <cell r="N267">
            <v>2158.5632758848569</v>
          </cell>
          <cell r="O267">
            <v>2132.4710703590135</v>
          </cell>
          <cell r="P267">
            <v>2281.9811201401903</v>
          </cell>
          <cell r="Q267">
            <v>2421.3515393175903</v>
          </cell>
          <cell r="R267">
            <v>2491.0202684932815</v>
          </cell>
          <cell r="S267">
            <v>2656.2970159581087</v>
          </cell>
          <cell r="T267">
            <v>2857.3247442295396</v>
          </cell>
          <cell r="U267">
            <v>3005.8109398265065</v>
          </cell>
          <cell r="V267">
            <v>3137.8533977435613</v>
          </cell>
          <cell r="W267">
            <v>3191.0995022312723</v>
          </cell>
          <cell r="X267">
            <v>3252.9633013979505</v>
          </cell>
          <cell r="Y267">
            <v>3274.5143676165139</v>
          </cell>
          <cell r="Z267">
            <v>3365.3187326417874</v>
          </cell>
          <cell r="AA267">
            <v>3474.0116701583424</v>
          </cell>
          <cell r="AB267">
            <v>3512.953897458478</v>
          </cell>
          <cell r="AC267">
            <v>3516.3128897770621</v>
          </cell>
          <cell r="AD267">
            <v>3581.1158402421911</v>
          </cell>
          <cell r="AE267">
            <v>3680.4791879235472</v>
          </cell>
        </row>
        <row r="268">
          <cell r="G268">
            <v>3849.7950827751201</v>
          </cell>
          <cell r="H268">
            <v>3906.2891171259025</v>
          </cell>
          <cell r="I268">
            <v>3961.8719573742533</v>
          </cell>
          <cell r="J268">
            <v>4034.5396870432041</v>
          </cell>
          <cell r="K268">
            <v>4138.6436132460585</v>
          </cell>
          <cell r="L268">
            <v>4100.6830786251285</v>
          </cell>
          <cell r="M268">
            <v>4035.3829999262734</v>
          </cell>
          <cell r="N268">
            <v>4110.6521986094058</v>
          </cell>
          <cell r="O268">
            <v>4006.1320247028834</v>
          </cell>
          <cell r="P268">
            <v>4254.9883579236111</v>
          </cell>
          <cell r="Q268">
            <v>4437.9947273019006</v>
          </cell>
          <cell r="R268">
            <v>4680.7221218276991</v>
          </cell>
          <cell r="S268">
            <v>4828.4799985370428</v>
          </cell>
          <cell r="T268">
            <v>5017.4618558662078</v>
          </cell>
          <cell r="U268">
            <v>5345.4511655331662</v>
          </cell>
          <cell r="V268">
            <v>5516.9923667331486</v>
          </cell>
          <cell r="W268">
            <v>5867.6518045882958</v>
          </cell>
          <cell r="X268">
            <v>6329.7630600932562</v>
          </cell>
          <cell r="Y268">
            <v>6722.9459400846354</v>
          </cell>
          <cell r="Z268">
            <v>6861.7784227451157</v>
          </cell>
          <cell r="AA268">
            <v>6955.8284829545846</v>
          </cell>
          <cell r="AB268">
            <v>6957.0865987713378</v>
          </cell>
          <cell r="AC268">
            <v>6912.3452832716694</v>
          </cell>
          <cell r="AD268">
            <v>6996.4987096325658</v>
          </cell>
          <cell r="AE268">
            <v>7149.722042615902</v>
          </cell>
        </row>
        <row r="269">
          <cell r="G269">
            <v>534.44742790618818</v>
          </cell>
          <cell r="H269">
            <v>549.59350482299533</v>
          </cell>
          <cell r="I269">
            <v>558.80354351382152</v>
          </cell>
          <cell r="J269">
            <v>563.62274980553275</v>
          </cell>
          <cell r="K269">
            <v>587.5147936961863</v>
          </cell>
          <cell r="L269">
            <v>579.97784016970309</v>
          </cell>
          <cell r="M269">
            <v>560.90805620046797</v>
          </cell>
          <cell r="N269">
            <v>573.68000690966471</v>
          </cell>
          <cell r="O269">
            <v>553.53475886949707</v>
          </cell>
          <cell r="P269">
            <v>576.68826299924194</v>
          </cell>
          <cell r="Q269">
            <v>617.12387357911405</v>
          </cell>
          <cell r="R269">
            <v>611.47974591985735</v>
          </cell>
          <cell r="S269">
            <v>612.49116303855203</v>
          </cell>
          <cell r="T269">
            <v>617.39099685506926</v>
          </cell>
          <cell r="U269">
            <v>625.42155541820807</v>
          </cell>
          <cell r="V269">
            <v>634.89317973156528</v>
          </cell>
          <cell r="W269">
            <v>649.66639439859387</v>
          </cell>
          <cell r="X269">
            <v>664.18689457805033</v>
          </cell>
          <cell r="Y269">
            <v>675.222447049018</v>
          </cell>
          <cell r="Z269">
            <v>689.29368563316996</v>
          </cell>
          <cell r="AA269">
            <v>708.88049415932687</v>
          </cell>
          <cell r="AB269">
            <v>715.26417571277989</v>
          </cell>
          <cell r="AC269">
            <v>712.08311568624777</v>
          </cell>
          <cell r="AD269">
            <v>720.56979461845128</v>
          </cell>
          <cell r="AE269">
            <v>738.00039313122193</v>
          </cell>
        </row>
        <row r="270">
          <cell r="G270">
            <v>3115.2089672205038</v>
          </cell>
          <cell r="H270">
            <v>3197.5651166446492</v>
          </cell>
          <cell r="I270">
            <v>3229.0497286223444</v>
          </cell>
          <cell r="J270">
            <v>3272.3257565644481</v>
          </cell>
          <cell r="K270">
            <v>3286.9654885929872</v>
          </cell>
          <cell r="L270">
            <v>3293.264126133221</v>
          </cell>
          <cell r="M270">
            <v>3300.0809674539782</v>
          </cell>
          <cell r="N270">
            <v>3451.930911696365</v>
          </cell>
          <cell r="O270">
            <v>3297.3681869148945</v>
          </cell>
          <cell r="P270">
            <v>3489.5232829070401</v>
          </cell>
          <cell r="Q270">
            <v>3673.2929341504673</v>
          </cell>
          <cell r="R270">
            <v>3717.6174958107317</v>
          </cell>
          <cell r="S270">
            <v>3800.0880835238581</v>
          </cell>
          <cell r="T270">
            <v>3887.0650904153217</v>
          </cell>
          <cell r="U270">
            <v>4056.124578585614</v>
          </cell>
          <cell r="V270">
            <v>4194.5406633190933</v>
          </cell>
          <cell r="W270">
            <v>4344.0884180067906</v>
          </cell>
          <cell r="X270">
            <v>4474.3387921523226</v>
          </cell>
          <cell r="Y270">
            <v>4678.5785905776456</v>
          </cell>
          <cell r="Z270">
            <v>5141.8087527319158</v>
          </cell>
          <cell r="AA270">
            <v>5563.8893544924167</v>
          </cell>
          <cell r="AB270">
            <v>5764.1241758474371</v>
          </cell>
          <cell r="AC270">
            <v>5987.6855187118917</v>
          </cell>
          <cell r="AD270">
            <v>6250.8438285058528</v>
          </cell>
          <cell r="AE270">
            <v>6624.8401927575715</v>
          </cell>
        </row>
        <row r="271">
          <cell r="G271">
            <v>11420.491920913755</v>
          </cell>
          <cell r="H271">
            <v>11592.720625003223</v>
          </cell>
          <cell r="I271">
            <v>11658.563357544677</v>
          </cell>
          <cell r="J271">
            <v>11749.065090113814</v>
          </cell>
          <cell r="K271">
            <v>11779.680679758576</v>
          </cell>
          <cell r="L271">
            <v>11687.872839212228</v>
          </cell>
          <cell r="M271">
            <v>11490.221763086443</v>
          </cell>
          <cell r="N271">
            <v>11768.452142521628</v>
          </cell>
          <cell r="O271">
            <v>11179.822225067792</v>
          </cell>
          <cell r="P271">
            <v>11601.176974790342</v>
          </cell>
          <cell r="Q271">
            <v>12023.171597635273</v>
          </cell>
          <cell r="R271">
            <v>12026.872322236679</v>
          </cell>
          <cell r="S271">
            <v>12163.184919060364</v>
          </cell>
          <cell r="T271">
            <v>12304.230792458153</v>
          </cell>
          <cell r="U271">
            <v>12644.901097631564</v>
          </cell>
          <cell r="V271">
            <v>12931.671530017473</v>
          </cell>
          <cell r="W271">
            <v>13317.881753484435</v>
          </cell>
          <cell r="X271">
            <v>13653.779577349764</v>
          </cell>
          <cell r="Y271">
            <v>14138.492855194008</v>
          </cell>
          <cell r="Z271">
            <v>14622.668209005438</v>
          </cell>
          <cell r="AA271">
            <v>15006.014751748147</v>
          </cell>
          <cell r="AB271">
            <v>15029.928175957646</v>
          </cell>
          <cell r="AC271">
            <v>15034.086030244467</v>
          </cell>
          <cell r="AD271">
            <v>15245.007781740544</v>
          </cell>
          <cell r="AE271">
            <v>15663.703138796815</v>
          </cell>
        </row>
        <row r="272">
          <cell r="G272">
            <v>3691.5192148666688</v>
          </cell>
          <cell r="H272">
            <v>3753.6667501636275</v>
          </cell>
          <cell r="I272">
            <v>3908.1283727573941</v>
          </cell>
          <cell r="J272">
            <v>3990.3782404125386</v>
          </cell>
          <cell r="K272">
            <v>4054.2488327687715</v>
          </cell>
          <cell r="L272">
            <v>4020.6948301558132</v>
          </cell>
          <cell r="M272">
            <v>3920.8513231352058</v>
          </cell>
          <cell r="N272">
            <v>4041.18327816493</v>
          </cell>
          <cell r="O272">
            <v>3904.2872844354733</v>
          </cell>
          <cell r="P272">
            <v>3990.4226943218055</v>
          </cell>
          <cell r="Q272">
            <v>4159.7894375329506</v>
          </cell>
          <cell r="R272">
            <v>4196.5362378426089</v>
          </cell>
          <cell r="S272">
            <v>4339.6995561507783</v>
          </cell>
          <cell r="T272">
            <v>4479.5142833859791</v>
          </cell>
          <cell r="U272">
            <v>4693.9937824858698</v>
          </cell>
          <cell r="V272">
            <v>4845.6041433523815</v>
          </cell>
          <cell r="W272">
            <v>4995.1928652936713</v>
          </cell>
          <cell r="X272">
            <v>5242.7236629585241</v>
          </cell>
          <cell r="Y272">
            <v>5545.2672924388035</v>
          </cell>
          <cell r="Z272">
            <v>5673.8896302172889</v>
          </cell>
          <cell r="AA272">
            <v>5924.0874725941449</v>
          </cell>
          <cell r="AB272">
            <v>5934.4464396809926</v>
          </cell>
          <cell r="AC272">
            <v>5912.4372921907834</v>
          </cell>
          <cell r="AD272">
            <v>6006.6769874874071</v>
          </cell>
          <cell r="AE272">
            <v>6164.8604393322439</v>
          </cell>
        </row>
        <row r="273">
          <cell r="G273">
            <v>17497.207948601801</v>
          </cell>
          <cell r="H273">
            <v>17791.777280438058</v>
          </cell>
          <cell r="I273">
            <v>18901.054967077107</v>
          </cell>
          <cell r="J273">
            <v>19491.738538742164</v>
          </cell>
          <cell r="K273">
            <v>19950.42997123814</v>
          </cell>
          <cell r="L273">
            <v>19905.594194185171</v>
          </cell>
          <cell r="M273">
            <v>19584.467713881531</v>
          </cell>
          <cell r="N273">
            <v>20522.118178496305</v>
          </cell>
          <cell r="O273">
            <v>20034.834221414225</v>
          </cell>
          <cell r="P273">
            <v>20616.976813630718</v>
          </cell>
          <cell r="Q273">
            <v>21762.89295682016</v>
          </cell>
          <cell r="R273">
            <v>22193.060520158731</v>
          </cell>
          <cell r="S273">
            <v>23288.74802317745</v>
          </cell>
          <cell r="T273">
            <v>24369.151315222582</v>
          </cell>
          <cell r="U273">
            <v>25933.512365323673</v>
          </cell>
          <cell r="V273">
            <v>27027.347784204048</v>
          </cell>
          <cell r="W273">
            <v>28045.729928476008</v>
          </cell>
          <cell r="X273">
            <v>28851.325810615399</v>
          </cell>
          <cell r="Y273">
            <v>28873.897229677121</v>
          </cell>
          <cell r="Z273">
            <v>29028.51577124407</v>
          </cell>
          <cell r="AA273">
            <v>28959.754956209981</v>
          </cell>
          <cell r="AB273">
            <v>28706.819769662256</v>
          </cell>
          <cell r="AC273">
            <v>28180.95717693547</v>
          </cell>
          <cell r="AD273">
            <v>28203.027422428651</v>
          </cell>
          <cell r="AE273">
            <v>28506.77394470897</v>
          </cell>
        </row>
        <row r="276">
          <cell r="G276">
            <v>53708.756626847957</v>
          </cell>
          <cell r="H276">
            <v>50349.464058565485</v>
          </cell>
          <cell r="I276">
            <v>50585.765733522334</v>
          </cell>
          <cell r="J276">
            <v>50756.917170227302</v>
          </cell>
          <cell r="K276">
            <v>50890.56319950617</v>
          </cell>
          <cell r="L276">
            <v>50409.683971895211</v>
          </cell>
          <cell r="M276">
            <v>49748.857660934671</v>
          </cell>
          <cell r="N276">
            <v>51074.418525560905</v>
          </cell>
          <cell r="O276">
            <v>50637.294229816769</v>
          </cell>
          <cell r="P276">
            <v>51882.363343747689</v>
          </cell>
          <cell r="Q276">
            <v>53040.286432316985</v>
          </cell>
          <cell r="R276">
            <v>53738.485192411041</v>
          </cell>
          <cell r="S276">
            <v>55949.769545049654</v>
          </cell>
          <cell r="T276">
            <v>57329.270888827872</v>
          </cell>
          <cell r="U276">
            <v>59883.340093594605</v>
          </cell>
          <cell r="V276">
            <v>62238.988957004687</v>
          </cell>
          <cell r="W276">
            <v>64365.633187934131</v>
          </cell>
          <cell r="X276">
            <v>65570.953790492698</v>
          </cell>
          <cell r="Y276">
            <v>67305.727422033131</v>
          </cell>
          <cell r="Z276">
            <v>68196.039917622096</v>
          </cell>
          <cell r="AA276">
            <v>68883.240349581378</v>
          </cell>
          <cell r="AB276">
            <v>68252.643635550878</v>
          </cell>
          <cell r="AC276">
            <v>68712.851087571893</v>
          </cell>
          <cell r="AD276">
            <v>69589.365365579099</v>
          </cell>
          <cell r="AE276">
            <v>71181.30416701932</v>
          </cell>
        </row>
        <row r="277">
          <cell r="G277">
            <v>18897.525479816875</v>
          </cell>
          <cell r="H277">
            <v>22684.496812891877</v>
          </cell>
          <cell r="I277">
            <v>22790.96040079034</v>
          </cell>
          <cell r="J277">
            <v>22868.071136585651</v>
          </cell>
          <cell r="K277">
            <v>22928.284149413474</v>
          </cell>
          <cell r="L277">
            <v>22711.628351579398</v>
          </cell>
          <cell r="M277">
            <v>22413.899018702621</v>
          </cell>
          <cell r="N277">
            <v>23011.11850794945</v>
          </cell>
          <cell r="O277">
            <v>22814.176099940669</v>
          </cell>
          <cell r="P277">
            <v>23375.130757053677</v>
          </cell>
          <cell r="Q277">
            <v>23896.822558612297</v>
          </cell>
          <cell r="R277">
            <v>24211.389711297299</v>
          </cell>
          <cell r="S277">
            <v>25207.663927671896</v>
          </cell>
          <cell r="T277">
            <v>25829.18581318625</v>
          </cell>
          <cell r="U277">
            <v>26979.898652314874</v>
          </cell>
          <cell r="V277">
            <v>28041.214996658913</v>
          </cell>
          <cell r="W277">
            <v>28999.35536976318</v>
          </cell>
          <cell r="X277">
            <v>29542.401693661457</v>
          </cell>
          <cell r="Y277">
            <v>30323.988303401613</v>
          </cell>
          <cell r="Z277">
            <v>31006.105312805237</v>
          </cell>
          <cell r="AA277">
            <v>31737.357087980727</v>
          </cell>
          <cell r="AB277">
            <v>31853.529467166318</v>
          </cell>
          <cell r="AC277">
            <v>32575.680823859493</v>
          </cell>
          <cell r="AD277">
            <v>33518.523530953906</v>
          </cell>
          <cell r="AE277">
            <v>34882.341931854091</v>
          </cell>
        </row>
        <row r="278">
          <cell r="G278">
            <v>26854.378313423978</v>
          </cell>
          <cell r="H278">
            <v>26617.32886145165</v>
          </cell>
          <cell r="I278">
            <v>26742.250139372747</v>
          </cell>
          <cell r="J278">
            <v>26832.72963426046</v>
          </cell>
          <cell r="K278">
            <v>26903.381832428946</v>
          </cell>
          <cell r="L278">
            <v>26649.16421992223</v>
          </cell>
          <cell r="M278">
            <v>26299.817279134986</v>
          </cell>
          <cell r="N278">
            <v>27000.577259789123</v>
          </cell>
          <cell r="O278">
            <v>26769.490765608803</v>
          </cell>
          <cell r="P278">
            <v>27427.698646872188</v>
          </cell>
          <cell r="Q278">
            <v>28039.836635250114</v>
          </cell>
          <cell r="R278">
            <v>28408.940584131567</v>
          </cell>
          <cell r="S278">
            <v>29577.939776494393</v>
          </cell>
          <cell r="T278">
            <v>30307.215482179141</v>
          </cell>
          <cell r="U278">
            <v>31657.428463177443</v>
          </cell>
          <cell r="V278">
            <v>32902.746196978107</v>
          </cell>
          <cell r="W278">
            <v>34027.00024663622</v>
          </cell>
          <cell r="X278">
            <v>34664.19501050633</v>
          </cell>
          <cell r="Y278">
            <v>35581.286008678158</v>
          </cell>
          <cell r="Z278">
            <v>36083.497426165137</v>
          </cell>
          <cell r="AA278">
            <v>36494.12300096816</v>
          </cell>
          <cell r="AB278">
            <v>36205.695140698299</v>
          </cell>
          <cell r="AC278">
            <v>36506.780251500866</v>
          </cell>
          <cell r="AD278">
            <v>37031.665828922414</v>
          </cell>
          <cell r="AE278">
            <v>37945.836580810574</v>
          </cell>
        </row>
        <row r="279">
          <cell r="G279">
            <v>2899.3137186553386</v>
          </cell>
          <cell r="H279">
            <v>4653.2063275829678</v>
          </cell>
          <cell r="I279">
            <v>4722.1827958588665</v>
          </cell>
          <cell r="J279">
            <v>4803.0505198635774</v>
          </cell>
          <cell r="K279">
            <v>4864.1054718609148</v>
          </cell>
          <cell r="L279">
            <v>4847.1465088239911</v>
          </cell>
          <cell r="M279">
            <v>4921.2901977497777</v>
          </cell>
          <cell r="N279">
            <v>5132.826898850004</v>
          </cell>
          <cell r="O279">
            <v>5165.3941277993135</v>
          </cell>
          <cell r="P279">
            <v>5307.180926289423</v>
          </cell>
          <cell r="Q279">
            <v>5413.9324826064094</v>
          </cell>
          <cell r="R279">
            <v>5527.7892431994651</v>
          </cell>
          <cell r="S279">
            <v>5793.8879649185292</v>
          </cell>
          <cell r="T279">
            <v>6012.6273752844645</v>
          </cell>
          <cell r="U279">
            <v>6396.3583829453282</v>
          </cell>
          <cell r="V279">
            <v>6644.3243452930392</v>
          </cell>
          <cell r="W279">
            <v>6897.2765527024421</v>
          </cell>
          <cell r="X279">
            <v>7099.8649378566442</v>
          </cell>
          <cell r="Y279">
            <v>7280.7841604239902</v>
          </cell>
          <cell r="Z279">
            <v>7440.8024860006608</v>
          </cell>
          <cell r="AA279">
            <v>7753.3183815559305</v>
          </cell>
          <cell r="AB279">
            <v>7831.6449985303652</v>
          </cell>
          <cell r="AC279">
            <v>8006.5157584517292</v>
          </cell>
          <cell r="AD279">
            <v>8228.1687845852503</v>
          </cell>
          <cell r="AE279">
            <v>8541.3880336494094</v>
          </cell>
        </row>
        <row r="280">
          <cell r="G280">
            <v>9277.8038996970827</v>
          </cell>
          <cell r="H280">
            <v>8594.3945235766678</v>
          </cell>
          <cell r="I280">
            <v>8721.7929107257623</v>
          </cell>
          <cell r="J280">
            <v>8871.1542489927488</v>
          </cell>
          <cell r="K280">
            <v>8983.9217276176933</v>
          </cell>
          <cell r="L280">
            <v>8952.5988055744328</v>
          </cell>
          <cell r="M280">
            <v>9089.5409631323892</v>
          </cell>
          <cell r="N280">
            <v>9480.2457239968408</v>
          </cell>
          <cell r="O280">
            <v>9540.3968530088641</v>
          </cell>
          <cell r="P280">
            <v>9802.2747064011619</v>
          </cell>
          <cell r="Q280">
            <v>9999.4430514959204</v>
          </cell>
          <cell r="R280">
            <v>10209.734590453189</v>
          </cell>
          <cell r="S280">
            <v>10701.214493916017</v>
          </cell>
          <cell r="T280">
            <v>11105.222538733551</v>
          </cell>
          <cell r="U280">
            <v>11813.967313539215</v>
          </cell>
          <cell r="V280">
            <v>12271.956312694891</v>
          </cell>
          <cell r="W280">
            <v>12739.154823364681</v>
          </cell>
          <cell r="X280">
            <v>13113.332193834716</v>
          </cell>
          <cell r="Y280">
            <v>13447.486982206243</v>
          </cell>
          <cell r="Z280">
            <v>13640.857864027112</v>
          </cell>
          <cell r="AA280">
            <v>13872.69083053642</v>
          </cell>
          <cell r="AB280">
            <v>13796.657277388424</v>
          </cell>
          <cell r="AC280">
            <v>13921.166336675924</v>
          </cell>
          <cell r="AD280">
            <v>14127.797044953708</v>
          </cell>
          <cell r="AE280">
            <v>14478.709794728822</v>
          </cell>
        </row>
        <row r="281">
          <cell r="G281">
            <v>2319.4509749242707</v>
          </cell>
          <cell r="H281">
            <v>2148.5986308941669</v>
          </cell>
          <cell r="I281">
            <v>2180.4482276814406</v>
          </cell>
          <cell r="J281">
            <v>2217.7885622481872</v>
          </cell>
          <cell r="K281">
            <v>2245.9804319044233</v>
          </cell>
          <cell r="L281">
            <v>2238.1497013936082</v>
          </cell>
          <cell r="M281">
            <v>2272.3852407830973</v>
          </cell>
          <cell r="N281">
            <v>2370.0614309992102</v>
          </cell>
          <cell r="O281">
            <v>2385.099213252216</v>
          </cell>
          <cell r="P281">
            <v>2450.5686766002905</v>
          </cell>
          <cell r="Q281">
            <v>2499.8607628739801</v>
          </cell>
          <cell r="R281">
            <v>2552.4336476132971</v>
          </cell>
          <cell r="S281">
            <v>2675.3036234790043</v>
          </cell>
          <cell r="T281">
            <v>2776.3056346833878</v>
          </cell>
          <cell r="U281">
            <v>2953.4918283848037</v>
          </cell>
          <cell r="V281">
            <v>3067.9890781737226</v>
          </cell>
          <cell r="W281">
            <v>3184.7887058411702</v>
          </cell>
          <cell r="X281">
            <v>3278.3330484586791</v>
          </cell>
          <cell r="Y281">
            <v>3361.8717455515607</v>
          </cell>
          <cell r="Z281">
            <v>3632.5223696265007</v>
          </cell>
          <cell r="AA281">
            <v>4441.9015054216325</v>
          </cell>
          <cell r="AB281">
            <v>4903.0609251577835</v>
          </cell>
          <cell r="AC281">
            <v>5365.9975567944002</v>
          </cell>
          <cell r="AD281">
            <v>5858.7859645388498</v>
          </cell>
          <cell r="AE281">
            <v>6441.6862271514865</v>
          </cell>
        </row>
        <row r="282">
          <cell r="G282">
            <v>4832.1895310922318</v>
          </cell>
          <cell r="H282">
            <v>4148.337474535304</v>
          </cell>
          <cell r="I282">
            <v>4209.8300557934908</v>
          </cell>
          <cell r="J282">
            <v>4281.9237018415006</v>
          </cell>
          <cell r="K282">
            <v>4336.3542444708164</v>
          </cell>
          <cell r="L282">
            <v>4321.2353142230195</v>
          </cell>
          <cell r="M282">
            <v>4387.3344771696347</v>
          </cell>
          <cell r="N282">
            <v>4575.9196295648571</v>
          </cell>
          <cell r="O282">
            <v>4604.9533424031115</v>
          </cell>
          <cell r="P282">
            <v>4731.3563961607624</v>
          </cell>
          <cell r="Q282">
            <v>4826.5255011518029</v>
          </cell>
          <cell r="R282">
            <v>4928.0289019138954</v>
          </cell>
          <cell r="S282">
            <v>5165.2561429862953</v>
          </cell>
          <cell r="T282">
            <v>5360.2625169353532</v>
          </cell>
          <cell r="U282">
            <v>5702.3590428909547</v>
          </cell>
          <cell r="V282">
            <v>5923.4209132659416</v>
          </cell>
          <cell r="W282">
            <v>6148.928025435609</v>
          </cell>
          <cell r="X282">
            <v>6329.5357464083654</v>
          </cell>
          <cell r="Y282">
            <v>6490.8253901516618</v>
          </cell>
          <cell r="Z282">
            <v>6641.7124607483611</v>
          </cell>
          <cell r="AA282">
            <v>6948.1408095370089</v>
          </cell>
          <cell r="AB282">
            <v>7035.7465017183213</v>
          </cell>
          <cell r="AC282">
            <v>7207.6309870677396</v>
          </cell>
          <cell r="AD282">
            <v>7421.5670118882181</v>
          </cell>
          <cell r="AE282">
            <v>7719.1351981849666</v>
          </cell>
        </row>
        <row r="283">
          <cell r="G283">
            <v>52715.95523740026</v>
          </cell>
          <cell r="H283">
            <v>52972.193082349717</v>
          </cell>
          <cell r="I283">
            <v>53212.466582069668</v>
          </cell>
          <cell r="J283">
            <v>53938.137008894228</v>
          </cell>
          <cell r="K283">
            <v>54658.14918677666</v>
          </cell>
          <cell r="L283">
            <v>54742.833531026023</v>
          </cell>
          <cell r="M283">
            <v>54443.844986943564</v>
          </cell>
          <cell r="N283">
            <v>55849.634953873981</v>
          </cell>
          <cell r="O283">
            <v>55878.248310892755</v>
          </cell>
          <cell r="P283">
            <v>57396.258918086387</v>
          </cell>
          <cell r="Q283">
            <v>58035.309287294032</v>
          </cell>
          <cell r="R283">
            <v>59654.398509755512</v>
          </cell>
          <cell r="S283">
            <v>62104.8709686109</v>
          </cell>
          <cell r="T283">
            <v>63526.574546607473</v>
          </cell>
          <cell r="U283">
            <v>65957.962889180169</v>
          </cell>
          <cell r="V283">
            <v>68171.241513705259</v>
          </cell>
          <cell r="W283">
            <v>70617.724740144578</v>
          </cell>
          <cell r="X283">
            <v>71464.039108899116</v>
          </cell>
          <cell r="Y283">
            <v>72789.143125892486</v>
          </cell>
          <cell r="Z283">
            <v>75215.745131270101</v>
          </cell>
          <cell r="AA283">
            <v>76186.560911929831</v>
          </cell>
          <cell r="AB283">
            <v>76853.980700327316</v>
          </cell>
          <cell r="AC283">
            <v>77917.122126248083</v>
          </cell>
          <cell r="AD283">
            <v>79216.483772401363</v>
          </cell>
          <cell r="AE283">
            <v>81328.70406933871</v>
          </cell>
        </row>
        <row r="284">
          <cell r="G284">
            <v>12325.222891105739</v>
          </cell>
          <cell r="H284">
            <v>12411.478571584297</v>
          </cell>
          <cell r="I284">
            <v>12492.3602782791</v>
          </cell>
          <cell r="J284">
            <v>12736.637997994008</v>
          </cell>
          <cell r="K284">
            <v>12979.011018139992</v>
          </cell>
          <cell r="L284">
            <v>13082.905311561863</v>
          </cell>
          <cell r="M284">
            <v>13062.787028174751</v>
          </cell>
          <cell r="N284">
            <v>13424.845554871805</v>
          </cell>
          <cell r="O284">
            <v>13548.59001540821</v>
          </cell>
          <cell r="P284">
            <v>13980.657672693853</v>
          </cell>
          <cell r="Q284">
            <v>14151.634240852109</v>
          </cell>
          <cell r="R284">
            <v>14662.608287554143</v>
          </cell>
          <cell r="S284">
            <v>15342.221667490938</v>
          </cell>
          <cell r="T284">
            <v>15752.539658883021</v>
          </cell>
          <cell r="U284">
            <v>16413.182641424464</v>
          </cell>
          <cell r="V284">
            <v>17008.725904970168</v>
          </cell>
          <cell r="W284">
            <v>17714.846912884725</v>
          </cell>
          <cell r="X284">
            <v>18311.517709238116</v>
          </cell>
          <cell r="Y284">
            <v>18790.104072193208</v>
          </cell>
          <cell r="Z284">
            <v>19448.410032238226</v>
          </cell>
          <cell r="AA284">
            <v>20279.403781524616</v>
          </cell>
          <cell r="AB284">
            <v>20865.767577195416</v>
          </cell>
          <cell r="AC284">
            <v>21460.307798955622</v>
          </cell>
          <cell r="AD284">
            <v>22071.159594989709</v>
          </cell>
          <cell r="AE284">
            <v>22914.833275438461</v>
          </cell>
        </row>
        <row r="285">
          <cell r="G285">
            <v>4064.3381986614581</v>
          </cell>
          <cell r="H285">
            <v>4110.6155283892722</v>
          </cell>
          <cell r="I285">
            <v>4130.4447133594185</v>
          </cell>
          <cell r="J285">
            <v>4205.0534065292159</v>
          </cell>
          <cell r="K285">
            <v>4217.0450784455206</v>
          </cell>
          <cell r="L285">
            <v>4170.9267556090681</v>
          </cell>
          <cell r="M285">
            <v>4134.7945018280743</v>
          </cell>
          <cell r="N285">
            <v>4282.9160340500976</v>
          </cell>
          <cell r="O285">
            <v>4275.4670964137213</v>
          </cell>
          <cell r="P285">
            <v>4429.7057135800214</v>
          </cell>
          <cell r="Q285">
            <v>4571.3057004235488</v>
          </cell>
          <cell r="R285">
            <v>4650.7392960571424</v>
          </cell>
          <cell r="S285">
            <v>4871.7140546202527</v>
          </cell>
          <cell r="T285">
            <v>5071.655054028929</v>
          </cell>
          <cell r="U285">
            <v>5305.9233944586949</v>
          </cell>
          <cell r="V285">
            <v>5510.6914731726365</v>
          </cell>
          <cell r="W285">
            <v>5667.2540484688725</v>
          </cell>
          <cell r="X285">
            <v>5754.0571342942558</v>
          </cell>
          <cell r="Y285">
            <v>5912.2142025016201</v>
          </cell>
          <cell r="Z285">
            <v>6003.5111888109896</v>
          </cell>
          <cell r="AA285">
            <v>6134.9943818498568</v>
          </cell>
          <cell r="AB285">
            <v>6108.7349988576152</v>
          </cell>
          <cell r="AC285">
            <v>6173.6786485485254</v>
          </cell>
          <cell r="AD285">
            <v>6269.9374728963212</v>
          </cell>
          <cell r="AE285">
            <v>6430.4101834982612</v>
          </cell>
        </row>
        <row r="286">
          <cell r="G286">
            <v>23923.707463310635</v>
          </cell>
          <cell r="H286">
            <v>21647.641659652782</v>
          </cell>
          <cell r="I286">
            <v>22128.313168026249</v>
          </cell>
          <cell r="J286">
            <v>22691.850441645358</v>
          </cell>
          <cell r="K286">
            <v>23117.319831479061</v>
          </cell>
          <cell r="L286">
            <v>23149.057701051199</v>
          </cell>
          <cell r="M286">
            <v>23825.879336971771</v>
          </cell>
          <cell r="N286">
            <v>25078.936527734691</v>
          </cell>
          <cell r="O286">
            <v>25532.814116989506</v>
          </cell>
          <cell r="P286">
            <v>26363.909867431343</v>
          </cell>
          <cell r="Q286">
            <v>27020.037905563124</v>
          </cell>
          <cell r="R286">
            <v>27745.751550098303</v>
          </cell>
          <cell r="S286">
            <v>29311.199170970409</v>
          </cell>
          <cell r="T286">
            <v>30699.76709413149</v>
          </cell>
          <cell r="U286">
            <v>33060.000699184602</v>
          </cell>
          <cell r="V286">
            <v>34490.685630520056</v>
          </cell>
          <cell r="W286">
            <v>35472.814235427039</v>
          </cell>
          <cell r="X286">
            <v>35945.792596740102</v>
          </cell>
          <cell r="Y286">
            <v>36599.196670922705</v>
          </cell>
          <cell r="Z286">
            <v>37338.175449304828</v>
          </cell>
          <cell r="AA286">
            <v>37764.39848142652</v>
          </cell>
          <cell r="AB286">
            <v>37576.372594239103</v>
          </cell>
          <cell r="AC286">
            <v>37973.19540543147</v>
          </cell>
          <cell r="AD286">
            <v>38602.990098158494</v>
          </cell>
          <cell r="AE286">
            <v>39622.564281848492</v>
          </cell>
        </row>
        <row r="287">
          <cell r="G287">
            <v>996.27006530550568</v>
          </cell>
          <cell r="H287">
            <v>1459.1695219378896</v>
          </cell>
          <cell r="I287">
            <v>1491.5694122404775</v>
          </cell>
          <cell r="J287">
            <v>1529.5549086316887</v>
          </cell>
          <cell r="K287">
            <v>1558.2338740323387</v>
          </cell>
          <cell r="L287">
            <v>1560.3731801377803</v>
          </cell>
          <cell r="M287">
            <v>1605.9946625352893</v>
          </cell>
          <cell r="N287">
            <v>1690.4575749741171</v>
          </cell>
          <cell r="O287">
            <v>1721.0514084892775</v>
          </cell>
          <cell r="P287">
            <v>1777.0718105230519</v>
          </cell>
          <cell r="Q287">
            <v>1821.2984311768487</v>
          </cell>
          <cell r="R287">
            <v>1870.2155025331188</v>
          </cell>
          <cell r="S287">
            <v>1975.7352396241201</v>
          </cell>
          <cell r="T287">
            <v>2069.3323170551284</v>
          </cell>
          <cell r="U287">
            <v>2228.4249792163846</v>
          </cell>
          <cell r="V287">
            <v>2324.8609734979896</v>
          </cell>
          <cell r="W287">
            <v>2391.0618165013484</v>
          </cell>
          <cell r="X287">
            <v>2422.9431465887023</v>
          </cell>
          <cell r="Y287">
            <v>2466.986157164506</v>
          </cell>
          <cell r="Z287">
            <v>2548.1271595340168</v>
          </cell>
          <cell r="AA287">
            <v>2591.155501135403</v>
          </cell>
          <cell r="AB287">
            <v>2602.4683840851649</v>
          </cell>
          <cell r="AC287">
            <v>2654.8483583836405</v>
          </cell>
          <cell r="AD287">
            <v>2724.2999372452</v>
          </cell>
          <cell r="AE287">
            <v>2822.2253817942296</v>
          </cell>
        </row>
        <row r="288">
          <cell r="G288">
            <v>6892.3787896395215</v>
          </cell>
          <cell r="H288">
            <v>6928.1609750366788</v>
          </cell>
          <cell r="I288">
            <v>6982.6206747894967</v>
          </cell>
          <cell r="J288">
            <v>7002.6744270450472</v>
          </cell>
          <cell r="K288">
            <v>7017.2232277010353</v>
          </cell>
          <cell r="L288">
            <v>6982.0498196612562</v>
          </cell>
          <cell r="M288">
            <v>6901.8684594309616</v>
          </cell>
          <cell r="N288">
            <v>7198.137989982336</v>
          </cell>
          <cell r="O288">
            <v>7124.1508540068598</v>
          </cell>
          <cell r="P288">
            <v>7324.0058826836794</v>
          </cell>
          <cell r="Q288">
            <v>7473.4110288347356</v>
          </cell>
          <cell r="R288">
            <v>7621.4968117202607</v>
          </cell>
          <cell r="S288">
            <v>7927.3463352318622</v>
          </cell>
          <cell r="T288">
            <v>8076.0865137607298</v>
          </cell>
          <cell r="U288">
            <v>8366.4477846220634</v>
          </cell>
          <cell r="V288">
            <v>8638.4901170356188</v>
          </cell>
          <cell r="W288">
            <v>8983.0887739326063</v>
          </cell>
          <cell r="X288">
            <v>9271.6822999805772</v>
          </cell>
          <cell r="Y288">
            <v>9518.2206653226694</v>
          </cell>
          <cell r="Z288">
            <v>10391.498689374765</v>
          </cell>
          <cell r="AA288">
            <v>13044.720292089158</v>
          </cell>
          <cell r="AB288">
            <v>14581.489120295437</v>
          </cell>
          <cell r="AC288">
            <v>16100.012982795835</v>
          </cell>
          <cell r="AD288">
            <v>17707.540694802836</v>
          </cell>
          <cell r="AE288">
            <v>19596.207526869926</v>
          </cell>
        </row>
        <row r="289">
          <cell r="G289">
            <v>1781.7556093565017</v>
          </cell>
          <cell r="H289">
            <v>1783.0538360074877</v>
          </cell>
          <cell r="I289">
            <v>1788.8878421921647</v>
          </cell>
          <cell r="J289">
            <v>1807.4316475648882</v>
          </cell>
          <cell r="K289">
            <v>1812.4722930184073</v>
          </cell>
          <cell r="L289">
            <v>1793.6088525783809</v>
          </cell>
          <cell r="M289">
            <v>1774.6486729597157</v>
          </cell>
          <cell r="N289">
            <v>1823.0509687537462</v>
          </cell>
          <cell r="O289">
            <v>1794.2995981969964</v>
          </cell>
          <cell r="P289">
            <v>1840.40380825741</v>
          </cell>
          <cell r="Q289">
            <v>1872.8279339126823</v>
          </cell>
          <cell r="R289">
            <v>1897.4249208326673</v>
          </cell>
          <cell r="S289">
            <v>1968.2360718720968</v>
          </cell>
          <cell r="T289">
            <v>2005.124253123417</v>
          </cell>
          <cell r="U289">
            <v>2074.6913217054471</v>
          </cell>
          <cell r="V289">
            <v>2157.0993395020882</v>
          </cell>
          <cell r="W289">
            <v>2230.5387643737845</v>
          </cell>
          <cell r="X289">
            <v>2244.3283016341893</v>
          </cell>
          <cell r="Y289">
            <v>2286.2415552117754</v>
          </cell>
          <cell r="Z289">
            <v>2326.3694648036135</v>
          </cell>
          <cell r="AA289">
            <v>2374.7982364656368</v>
          </cell>
          <cell r="AB289">
            <v>2372.028004997203</v>
          </cell>
          <cell r="AC289">
            <v>2401.8374704377493</v>
          </cell>
          <cell r="AD289">
            <v>2445.1309775396853</v>
          </cell>
          <cell r="AE289">
            <v>2516.1911582055527</v>
          </cell>
        </row>
        <row r="290">
          <cell r="G290">
            <v>2766.2306421587773</v>
          </cell>
          <cell r="H290">
            <v>2818.4580776956645</v>
          </cell>
          <cell r="I290">
            <v>2891.2487001949826</v>
          </cell>
          <cell r="J290">
            <v>2928.2449547405686</v>
          </cell>
          <cell r="K290">
            <v>2963.6022730245368</v>
          </cell>
          <cell r="L290">
            <v>2967.139006534268</v>
          </cell>
          <cell r="M290">
            <v>2966.3889493279867</v>
          </cell>
          <cell r="N290">
            <v>3122.6086524580405</v>
          </cell>
          <cell r="O290">
            <v>3102.4778216604896</v>
          </cell>
          <cell r="P290">
            <v>3203.2341197678347</v>
          </cell>
          <cell r="Q290">
            <v>3308.1437877260823</v>
          </cell>
          <cell r="R290">
            <v>3416.7948674728191</v>
          </cell>
          <cell r="S290">
            <v>3565.1526112071565</v>
          </cell>
          <cell r="T290">
            <v>3680.8949130500373</v>
          </cell>
          <cell r="U290">
            <v>3890.9266215566536</v>
          </cell>
          <cell r="V290">
            <v>4108.0317271811991</v>
          </cell>
          <cell r="W290">
            <v>4297.4681162204697</v>
          </cell>
          <cell r="X290">
            <v>4366.5805978291328</v>
          </cell>
          <cell r="Y290">
            <v>4487.4959667609901</v>
          </cell>
          <cell r="Z290">
            <v>4926.8541427762138</v>
          </cell>
          <cell r="AA290">
            <v>5327.6338130134527</v>
          </cell>
          <cell r="AB290">
            <v>5467.5606581810716</v>
          </cell>
          <cell r="AC290">
            <v>5692.4167839611218</v>
          </cell>
          <cell r="AD290">
            <v>6015.7371534228814</v>
          </cell>
          <cell r="AE290">
            <v>6447.6555798742547</v>
          </cell>
        </row>
        <row r="291">
          <cell r="G291">
            <v>4846.9173570763787</v>
          </cell>
          <cell r="H291">
            <v>5008.2207596646458</v>
          </cell>
          <cell r="I291">
            <v>5233.033158836829</v>
          </cell>
          <cell r="J291">
            <v>5347.2953599171369</v>
          </cell>
          <cell r="K291">
            <v>5456.4957387404911</v>
          </cell>
          <cell r="L291">
            <v>5518.8324925047837</v>
          </cell>
          <cell r="M291">
            <v>5571.4355115558528</v>
          </cell>
          <cell r="N291">
            <v>5978.1045452741855</v>
          </cell>
          <cell r="O291">
            <v>5993.7545762651171</v>
          </cell>
          <cell r="P291">
            <v>6251.1086086014566</v>
          </cell>
          <cell r="Q291">
            <v>6545.0150556943636</v>
          </cell>
          <cell r="R291">
            <v>6857.360364281305</v>
          </cell>
          <cell r="S291">
            <v>7216.4853030157956</v>
          </cell>
          <cell r="T291">
            <v>7527.399842884297</v>
          </cell>
          <cell r="U291">
            <v>8068.4471852160214</v>
          </cell>
          <cell r="V291">
            <v>8637.0155147854675</v>
          </cell>
          <cell r="W291">
            <v>9132.2699067393223</v>
          </cell>
          <cell r="X291">
            <v>9334.210585621915</v>
          </cell>
          <cell r="Y291">
            <v>9652.3734184585046</v>
          </cell>
          <cell r="Z291">
            <v>10129.531809913426</v>
          </cell>
          <cell r="AA291">
            <v>10549.414687247838</v>
          </cell>
          <cell r="AB291">
            <v>10617.785206666567</v>
          </cell>
          <cell r="AC291">
            <v>10850.415661333316</v>
          </cell>
          <cell r="AD291">
            <v>11208.394192480373</v>
          </cell>
          <cell r="AE291">
            <v>11723.25428099248</v>
          </cell>
        </row>
        <row r="292">
          <cell r="G292">
            <v>8982.682049718147</v>
          </cell>
          <cell r="H292">
            <v>9133.9571886090871</v>
          </cell>
          <cell r="I292">
            <v>9228.0551391407607</v>
          </cell>
          <cell r="J292">
            <v>9325.9303391624871</v>
          </cell>
          <cell r="K292">
            <v>9435.3594788008522</v>
          </cell>
          <cell r="L292">
            <v>9402.5029670648019</v>
          </cell>
          <cell r="M292">
            <v>9317.0133829133265</v>
          </cell>
          <cell r="N292">
            <v>9594.8534284338602</v>
          </cell>
          <cell r="O292">
            <v>9549.1543135264837</v>
          </cell>
          <cell r="P292">
            <v>9905.9247494187312</v>
          </cell>
          <cell r="Q292">
            <v>10179.873946420012</v>
          </cell>
          <cell r="R292">
            <v>10570.47967384969</v>
          </cell>
          <cell r="S292">
            <v>11214.050773343295</v>
          </cell>
          <cell r="T292">
            <v>11613.829592872014</v>
          </cell>
          <cell r="U292">
            <v>12097.143965452469</v>
          </cell>
          <cell r="V292">
            <v>12642.748453845543</v>
          </cell>
          <cell r="W292">
            <v>13013.240075139931</v>
          </cell>
          <cell r="X292">
            <v>13291.521251566393</v>
          </cell>
          <cell r="Y292">
            <v>13704.521907588638</v>
          </cell>
          <cell r="Z292">
            <v>14204.638505637235</v>
          </cell>
          <cell r="AA292">
            <v>14704.160551185496</v>
          </cell>
          <cell r="AB292">
            <v>14715.028570659057</v>
          </cell>
          <cell r="AC292">
            <v>14928.119440779048</v>
          </cell>
          <cell r="AD292">
            <v>15215.031073933886</v>
          </cell>
          <cell r="AE292">
            <v>15656.809695717346</v>
          </cell>
        </row>
        <row r="293">
          <cell r="G293">
            <v>11026.806939503975</v>
          </cell>
          <cell r="H293">
            <v>11212.506682861736</v>
          </cell>
          <cell r="I293">
            <v>11328.017832891619</v>
          </cell>
          <cell r="J293">
            <v>11448.165794138758</v>
          </cell>
          <cell r="K293">
            <v>11582.496942638683</v>
          </cell>
          <cell r="L293">
            <v>11542.163508858694</v>
          </cell>
          <cell r="M293">
            <v>11437.219669751494</v>
          </cell>
          <cell r="N293">
            <v>11778.285792882729</v>
          </cell>
          <cell r="O293">
            <v>11722.187256320849</v>
          </cell>
          <cell r="P293">
            <v>12160.145395831078</v>
          </cell>
          <cell r="Q293">
            <v>12496.43525779497</v>
          </cell>
          <cell r="R293">
            <v>12975.92834482533</v>
          </cell>
          <cell r="S293">
            <v>13765.952329497366</v>
          </cell>
          <cell r="T293">
            <v>14256.705963773478</v>
          </cell>
          <cell r="U293">
            <v>14850.004741135788</v>
          </cell>
          <cell r="V293">
            <v>15519.768551714615</v>
          </cell>
          <cell r="W293">
            <v>15983.555698489869</v>
          </cell>
          <cell r="X293">
            <v>16194.710846388716</v>
          </cell>
          <cell r="Y293">
            <v>16576.532245536484</v>
          </cell>
          <cell r="Z293">
            <v>16934.510115706671</v>
          </cell>
          <cell r="AA293">
            <v>17217.490214471542</v>
          </cell>
          <cell r="AB293">
            <v>17241.166059223928</v>
          </cell>
          <cell r="AC293">
            <v>17506.071071606191</v>
          </cell>
          <cell r="AD293">
            <v>17889.73979428424</v>
          </cell>
          <cell r="AE293">
            <v>18472.572870047712</v>
          </cell>
        </row>
      </sheetData>
      <sheetData sheetId="7">
        <row r="20">
          <cell r="H20">
            <v>0.54056403834827815</v>
          </cell>
          <cell r="I20">
            <v>0.48200277076100684</v>
          </cell>
          <cell r="J20">
            <v>0.56609879065860214</v>
          </cell>
          <cell r="K20">
            <v>0.38751242004584513</v>
          </cell>
          <cell r="L20">
            <v>0.37711808922827855</v>
          </cell>
          <cell r="M20">
            <v>0.25636734424005708</v>
          </cell>
          <cell r="N20">
            <v>0.44466162759752242</v>
          </cell>
          <cell r="O20">
            <v>0.45536974953410997</v>
          </cell>
          <cell r="P20">
            <v>0.70573583862289258</v>
          </cell>
          <cell r="Q20">
            <v>0.32030228474056088</v>
          </cell>
          <cell r="R20">
            <v>0.45656607817537698</v>
          </cell>
          <cell r="S20">
            <v>0.54274096423648555</v>
          </cell>
          <cell r="T20">
            <v>0.5468986965635122</v>
          </cell>
          <cell r="U20">
            <v>0.68988938711233838</v>
          </cell>
          <cell r="V20">
            <v>0.53901469469811258</v>
          </cell>
          <cell r="W20">
            <v>0.3806850435515966</v>
          </cell>
          <cell r="X20">
            <v>0.49257182617893736</v>
          </cell>
          <cell r="Y20">
            <v>0.47062937090000179</v>
          </cell>
          <cell r="Z20">
            <v>0.56590400000000007</v>
          </cell>
          <cell r="AA20">
            <v>0.63572800000000007</v>
          </cell>
          <cell r="AB20">
            <v>0.55195677698180112</v>
          </cell>
          <cell r="AC20">
            <v>0.49509450059010646</v>
          </cell>
          <cell r="AD20">
            <v>0.48926806425812347</v>
          </cell>
          <cell r="AE20">
            <v>0.50707539425908554</v>
          </cell>
        </row>
        <row r="21">
          <cell r="H21">
            <v>0.40814400000000001</v>
          </cell>
          <cell r="I21">
            <v>0.39798</v>
          </cell>
          <cell r="J21">
            <v>0.425238</v>
          </cell>
          <cell r="K21">
            <v>0.88486200000000004</v>
          </cell>
          <cell r="L21">
            <v>0.683562</v>
          </cell>
          <cell r="M21">
            <v>0.85707600000000006</v>
          </cell>
          <cell r="N21">
            <v>0.88373999999999997</v>
          </cell>
          <cell r="O21">
            <v>1.075866</v>
          </cell>
          <cell r="P21">
            <v>1.041018</v>
          </cell>
          <cell r="Q21">
            <v>0.91416599999999992</v>
          </cell>
          <cell r="R21">
            <v>1.1944680000000001</v>
          </cell>
          <cell r="S21">
            <v>0.82579200000000008</v>
          </cell>
          <cell r="T21">
            <v>1.2765060000000001</v>
          </cell>
          <cell r="U21">
            <v>1.201794</v>
          </cell>
          <cell r="V21">
            <v>1.6133040000000001</v>
          </cell>
          <cell r="W21">
            <v>2.0698000000000003</v>
          </cell>
          <cell r="X21">
            <v>1.415</v>
          </cell>
          <cell r="Y21">
            <v>1.1031</v>
          </cell>
          <cell r="Z21">
            <v>1.0355000000000001</v>
          </cell>
          <cell r="AA21">
            <v>0.28970000000000001</v>
          </cell>
          <cell r="AB21">
            <v>0.96416996977002289</v>
          </cell>
          <cell r="AC21">
            <v>1.0474829794917409</v>
          </cell>
          <cell r="AD21">
            <v>1.0602062008599469</v>
          </cell>
          <cell r="AE21">
            <v>1.0741061198150028</v>
          </cell>
        </row>
        <row r="22">
          <cell r="H22">
            <v>0.210256</v>
          </cell>
          <cell r="I22">
            <v>0.20502000000000001</v>
          </cell>
          <cell r="J22">
            <v>0.21906200000000001</v>
          </cell>
          <cell r="K22">
            <v>0.45583800000000002</v>
          </cell>
          <cell r="L22">
            <v>0.35213800000000001</v>
          </cell>
          <cell r="M22">
            <v>0.44152400000000003</v>
          </cell>
          <cell r="N22">
            <v>0.45526000000000005</v>
          </cell>
          <cell r="O22">
            <v>0.554234</v>
          </cell>
          <cell r="P22">
            <v>0.53628200000000004</v>
          </cell>
          <cell r="Q22">
            <v>0.47093400000000002</v>
          </cell>
          <cell r="R22">
            <v>0.61533199999999999</v>
          </cell>
          <cell r="S22">
            <v>0.42540800000000006</v>
          </cell>
          <cell r="T22">
            <v>0.65759400000000001</v>
          </cell>
          <cell r="U22">
            <v>0.61910600000000016</v>
          </cell>
          <cell r="V22">
            <v>0.83109600000000017</v>
          </cell>
          <cell r="W22">
            <v>0.93820000000000003</v>
          </cell>
          <cell r="X22">
            <v>0.94359999999999999</v>
          </cell>
          <cell r="Y22">
            <v>0.53320000000000001</v>
          </cell>
          <cell r="Z22">
            <v>0.64049999999999996</v>
          </cell>
          <cell r="AA22">
            <v>0.29170000000000001</v>
          </cell>
          <cell r="AB22">
            <v>0.43694662123493522</v>
          </cell>
          <cell r="AC22">
            <v>0.58273476357135601</v>
          </cell>
          <cell r="AD22">
            <v>0.6086834810811409</v>
          </cell>
          <cell r="AE22">
            <v>0.64149366754371639</v>
          </cell>
        </row>
        <row r="23">
          <cell r="H23">
            <v>1.9095</v>
          </cell>
          <cell r="I23">
            <v>2.8365629999999999</v>
          </cell>
          <cell r="J23">
            <v>2.2281</v>
          </cell>
          <cell r="K23">
            <v>1.61</v>
          </cell>
          <cell r="L23">
            <v>1.4142000000000001</v>
          </cell>
          <cell r="M23">
            <v>1.5080250000000002</v>
          </cell>
          <cell r="N23">
            <v>0.83910000000000007</v>
          </cell>
          <cell r="O23">
            <v>1.2907</v>
          </cell>
          <cell r="P23">
            <v>3.8820000000000001</v>
          </cell>
          <cell r="Q23">
            <v>3.8363</v>
          </cell>
          <cell r="R23">
            <v>5.9918000000000005</v>
          </cell>
          <cell r="S23">
            <v>4.3921000000000001</v>
          </cell>
          <cell r="T23">
            <v>3.3323</v>
          </cell>
          <cell r="U23">
            <v>3.0750000000000002</v>
          </cell>
          <cell r="V23">
            <v>3.1429999999999998</v>
          </cell>
          <cell r="W23">
            <v>2.3030999999999997</v>
          </cell>
          <cell r="X23">
            <v>1.4487000000000001</v>
          </cell>
          <cell r="Y23">
            <v>2.0606</v>
          </cell>
          <cell r="Z23">
            <v>3.4781999999999997</v>
          </cell>
          <cell r="AA23">
            <v>2.6520000000000001</v>
          </cell>
          <cell r="AB23">
            <v>2.9438208100000005</v>
          </cell>
          <cell r="AC23">
            <v>2.7560084900000006</v>
          </cell>
          <cell r="AD23">
            <v>2.603018580000001</v>
          </cell>
          <cell r="AE23">
            <v>2.6672277900000001</v>
          </cell>
        </row>
        <row r="24">
          <cell r="H24">
            <v>0.14913168675370994</v>
          </cell>
          <cell r="I24">
            <v>0.1329757089339306</v>
          </cell>
          <cell r="J24">
            <v>0.15617625578296401</v>
          </cell>
          <cell r="K24">
            <v>0.1069075571805157</v>
          </cell>
          <cell r="L24">
            <v>0.10403995227613426</v>
          </cell>
          <cell r="M24">
            <v>7.0727040207687705E-2</v>
          </cell>
          <cell r="N24">
            <v>0.12267397357932248</v>
          </cell>
          <cell r="O24">
            <v>0.12562814768836453</v>
          </cell>
          <cell r="P24">
            <v>0.19469955185691878</v>
          </cell>
          <cell r="Q24">
            <v>8.8365515657279348E-2</v>
          </cell>
          <cell r="R24">
            <v>0.12595819278113293</v>
          </cell>
          <cell r="S24">
            <v>0.14973226061104264</v>
          </cell>
          <cell r="T24">
            <v>0.15087930257279522</v>
          </cell>
          <cell r="U24">
            <v>0.19032780702155982</v>
          </cell>
          <cell r="V24">
            <v>0.14870425130569837</v>
          </cell>
          <cell r="W24">
            <v>0.16880282991010148</v>
          </cell>
          <cell r="X24">
            <v>0.21751936506571806</v>
          </cell>
          <cell r="Y24">
            <v>0.19732937621560423</v>
          </cell>
          <cell r="Z24">
            <v>0.10970000000000001</v>
          </cell>
          <cell r="AA24">
            <v>9.4200000000000006E-2</v>
          </cell>
          <cell r="AB24">
            <v>9.8923323863743931E-2</v>
          </cell>
          <cell r="AC24">
            <v>0.10283212131183471</v>
          </cell>
          <cell r="AD24">
            <v>0.11325872838672849</v>
          </cell>
          <cell r="AE24">
            <v>0.12860505588071519</v>
          </cell>
        </row>
        <row r="25">
          <cell r="H25">
            <v>6.0347113246290073E-2</v>
          </cell>
          <cell r="I25">
            <v>5.3809491066069394E-2</v>
          </cell>
          <cell r="J25">
            <v>6.3197744217035973E-2</v>
          </cell>
          <cell r="K25">
            <v>4.326084281948428E-2</v>
          </cell>
          <cell r="L25">
            <v>4.2100447723865751E-2</v>
          </cell>
          <cell r="M25">
            <v>2.8620159792312291E-2</v>
          </cell>
          <cell r="N25">
            <v>4.9640826420677527E-2</v>
          </cell>
          <cell r="O25">
            <v>5.0836252311635494E-2</v>
          </cell>
          <cell r="P25">
            <v>7.8786448143081236E-2</v>
          </cell>
          <cell r="Q25">
            <v>3.5757684342720655E-2</v>
          </cell>
          <cell r="R25">
            <v>5.0969807218867055E-2</v>
          </cell>
          <cell r="S25">
            <v>6.059013938895734E-2</v>
          </cell>
          <cell r="T25">
            <v>6.1054297427204751E-2</v>
          </cell>
          <cell r="U25">
            <v>7.7017392978440125E-2</v>
          </cell>
          <cell r="V25">
            <v>6.0174148694301641E-2</v>
          </cell>
          <cell r="W25">
            <v>6.8307170089898533E-2</v>
          </cell>
          <cell r="X25">
            <v>8.8020634934281985E-2</v>
          </cell>
          <cell r="Y25">
            <v>7.9850623784395738E-2</v>
          </cell>
          <cell r="Z25">
            <v>0.10970000000000001</v>
          </cell>
          <cell r="AA25">
            <v>9.4200000000000006E-2</v>
          </cell>
          <cell r="AB25">
            <v>9.8923323863743931E-2</v>
          </cell>
          <cell r="AC25">
            <v>0.10283212131183471</v>
          </cell>
          <cell r="AD25">
            <v>0.11325872838672849</v>
          </cell>
          <cell r="AE25">
            <v>0.12860505588071519</v>
          </cell>
        </row>
        <row r="26">
          <cell r="H26">
            <v>6.7900000000000002E-2</v>
          </cell>
          <cell r="I26">
            <v>9.3099999999999988E-2</v>
          </cell>
          <cell r="J26">
            <v>0.17349999999999999</v>
          </cell>
          <cell r="K26">
            <v>0.1865</v>
          </cell>
          <cell r="L26">
            <v>9.8900000000000002E-2</v>
          </cell>
          <cell r="M26">
            <v>0.1036</v>
          </cell>
          <cell r="N26">
            <v>0.1033</v>
          </cell>
          <cell r="O26">
            <v>0.10299999999999999</v>
          </cell>
          <cell r="P26">
            <v>0.16839999999999999</v>
          </cell>
          <cell r="Q26">
            <v>9.3099999999999988E-2</v>
          </cell>
          <cell r="R26">
            <v>0.1729</v>
          </cell>
          <cell r="S26">
            <v>0.18819999999999998</v>
          </cell>
          <cell r="T26">
            <v>0.14849999999999999</v>
          </cell>
          <cell r="U26">
            <v>0.13639999999999999</v>
          </cell>
          <cell r="V26">
            <v>0.11509999999999999</v>
          </cell>
          <cell r="W26">
            <v>0.34855169999999996</v>
          </cell>
          <cell r="X26">
            <v>0.44914379999999998</v>
          </cell>
          <cell r="Y26">
            <v>0.4074546</v>
          </cell>
          <cell r="Z26">
            <v>3.5369000000000002</v>
          </cell>
          <cell r="AA26">
            <v>3.9733000000000001</v>
          </cell>
          <cell r="AB26">
            <v>3.449729856136257</v>
          </cell>
          <cell r="AC26">
            <v>3.0943406286881654</v>
          </cell>
          <cell r="AD26">
            <v>3.0579254016132715</v>
          </cell>
          <cell r="AE26">
            <v>3.1692212141192844</v>
          </cell>
        </row>
        <row r="27">
          <cell r="H27">
            <v>0.34329999999999999</v>
          </cell>
          <cell r="I27">
            <v>0.83960000000000001</v>
          </cell>
          <cell r="J27">
            <v>0.4824</v>
          </cell>
          <cell r="K27">
            <v>0.71140000000000003</v>
          </cell>
          <cell r="L27">
            <v>0.39800000000000002</v>
          </cell>
          <cell r="M27">
            <v>0.2858</v>
          </cell>
          <cell r="N27">
            <v>0.30269999999999997</v>
          </cell>
          <cell r="O27">
            <v>0.52510000000000001</v>
          </cell>
          <cell r="P27">
            <v>0.63970000000000005</v>
          </cell>
          <cell r="Q27">
            <v>0.7984</v>
          </cell>
          <cell r="R27">
            <v>2.4916999999999998</v>
          </cell>
          <cell r="S27">
            <v>1.8120000000000001</v>
          </cell>
          <cell r="T27">
            <v>1.2810999999999999</v>
          </cell>
          <cell r="U27">
            <v>1.1297999999999999</v>
          </cell>
          <cell r="V27">
            <v>0.46079999999999999</v>
          </cell>
          <cell r="W27">
            <v>0.1757</v>
          </cell>
          <cell r="X27">
            <v>0.44230000000000003</v>
          </cell>
          <cell r="Y27">
            <v>0.30010000000000003</v>
          </cell>
          <cell r="Z27">
            <v>0.32750000000000001</v>
          </cell>
          <cell r="AA27">
            <v>0.47720000000000001</v>
          </cell>
          <cell r="AB27">
            <v>0.55912742999999965</v>
          </cell>
          <cell r="AC27">
            <v>0.54529235000000031</v>
          </cell>
          <cell r="AD27">
            <v>0.40671768999999997</v>
          </cell>
          <cell r="AE27">
            <v>0.44228138999999994</v>
          </cell>
        </row>
        <row r="28">
          <cell r="H28">
            <v>0.20303249999999998</v>
          </cell>
          <cell r="I28">
            <v>0.28772999999999999</v>
          </cell>
          <cell r="J28">
            <v>0.3148125</v>
          </cell>
          <cell r="K28">
            <v>0.34934699999999996</v>
          </cell>
          <cell r="L28">
            <v>0.195408</v>
          </cell>
          <cell r="M28">
            <v>0.33637499999999998</v>
          </cell>
          <cell r="N28">
            <v>0.13727549999999999</v>
          </cell>
          <cell r="O28">
            <v>0.35469449999999997</v>
          </cell>
          <cell r="P28">
            <v>0.25029750000000001</v>
          </cell>
          <cell r="Q28">
            <v>0.1968915</v>
          </cell>
          <cell r="R28">
            <v>0.43252649999999998</v>
          </cell>
          <cell r="S28">
            <v>0.54820499999999994</v>
          </cell>
          <cell r="T28">
            <v>0.97724699999999987</v>
          </cell>
          <cell r="U28">
            <v>0.84756149999999986</v>
          </cell>
          <cell r="V28">
            <v>0.64639199999999997</v>
          </cell>
          <cell r="W28">
            <v>0.33719399999999999</v>
          </cell>
          <cell r="X28">
            <v>0.39087360000000004</v>
          </cell>
          <cell r="Y28">
            <v>0.30558060000000004</v>
          </cell>
          <cell r="Z28">
            <v>3.7835000000000001</v>
          </cell>
          <cell r="AA28">
            <v>1.3673</v>
          </cell>
          <cell r="AB28">
            <v>1.8872418900000005</v>
          </cell>
          <cell r="AC28">
            <v>1.84246679</v>
          </cell>
          <cell r="AD28">
            <v>1.9964261199999997</v>
          </cell>
          <cell r="AE28">
            <v>2.11022474</v>
          </cell>
        </row>
        <row r="29">
          <cell r="H29">
            <v>0.38546750000000002</v>
          </cell>
          <cell r="I29">
            <v>0.54627000000000003</v>
          </cell>
          <cell r="J29">
            <v>0.59768750000000004</v>
          </cell>
          <cell r="K29">
            <v>0.66325300000000009</v>
          </cell>
          <cell r="L29">
            <v>0.37099200000000004</v>
          </cell>
          <cell r="M29">
            <v>0.638625</v>
          </cell>
          <cell r="N29">
            <v>0.26062450000000004</v>
          </cell>
          <cell r="O29">
            <v>0.67340549999999999</v>
          </cell>
          <cell r="P29">
            <v>0.47520250000000003</v>
          </cell>
          <cell r="Q29">
            <v>0.37380850000000004</v>
          </cell>
          <cell r="R29">
            <v>0.82117350000000011</v>
          </cell>
          <cell r="S29">
            <v>1.0407950000000001</v>
          </cell>
          <cell r="T29">
            <v>1.855353</v>
          </cell>
          <cell r="U29">
            <v>1.6091385</v>
          </cell>
          <cell r="V29">
            <v>1.2272080000000001</v>
          </cell>
          <cell r="W29">
            <v>1.1038060000000001</v>
          </cell>
          <cell r="X29">
            <v>1.2795264000000002</v>
          </cell>
          <cell r="Y29">
            <v>1.0003194000000002</v>
          </cell>
          <cell r="Z29">
            <v>3.7835000000000001</v>
          </cell>
          <cell r="AA29">
            <v>1.3673</v>
          </cell>
          <cell r="AB29">
            <v>1.8872418900000005</v>
          </cell>
          <cell r="AC29">
            <v>1.84246679</v>
          </cell>
          <cell r="AD29">
            <v>1.9964261199999997</v>
          </cell>
          <cell r="AE29">
            <v>2.11022474</v>
          </cell>
        </row>
        <row r="30">
          <cell r="H30">
            <v>0.66609400000000007</v>
          </cell>
          <cell r="I30">
            <v>1.1484180000000002</v>
          </cell>
          <cell r="J30">
            <v>0.55253399999999997</v>
          </cell>
          <cell r="K30">
            <v>0.6476320000000001</v>
          </cell>
          <cell r="L30">
            <v>0.68836400000000009</v>
          </cell>
          <cell r="M30">
            <v>0.40613802400000004</v>
          </cell>
          <cell r="N30">
            <v>0.97611110000000012</v>
          </cell>
          <cell r="O30">
            <v>0.44944599999999996</v>
          </cell>
          <cell r="P30">
            <v>1.0394595600000001</v>
          </cell>
          <cell r="Q30">
            <v>1.9108285600000001</v>
          </cell>
          <cell r="R30">
            <v>2.0233162</v>
          </cell>
          <cell r="S30">
            <v>1.5876980000000001</v>
          </cell>
          <cell r="T30">
            <v>1.3800260000000002</v>
          </cell>
          <cell r="U30">
            <v>1.4298360000000001</v>
          </cell>
          <cell r="V30">
            <v>1.3088299999999999</v>
          </cell>
          <cell r="W30">
            <v>1.4430000000000001</v>
          </cell>
          <cell r="X30">
            <v>1.3551</v>
          </cell>
          <cell r="Y30">
            <v>1.248</v>
          </cell>
          <cell r="Z30">
            <v>1.1154000000000002</v>
          </cell>
          <cell r="AA30">
            <v>1.0509999999999999</v>
          </cell>
          <cell r="AB30">
            <v>1.2799544001277074</v>
          </cell>
          <cell r="AC30">
            <v>1.4046792195590034</v>
          </cell>
          <cell r="AD30">
            <v>1.4878548079657998</v>
          </cell>
          <cell r="AE30">
            <v>1.4917427808967407</v>
          </cell>
        </row>
        <row r="31">
          <cell r="H31">
            <v>1.2930060000000001</v>
          </cell>
          <cell r="I31">
            <v>2.229282</v>
          </cell>
          <cell r="J31">
            <v>1.0725660000000001</v>
          </cell>
          <cell r="K31">
            <v>1.2571680000000001</v>
          </cell>
          <cell r="L31">
            <v>1.3362360000000002</v>
          </cell>
          <cell r="M31">
            <v>0.78838557600000003</v>
          </cell>
          <cell r="N31">
            <v>1.8948039000000001</v>
          </cell>
          <cell r="O31">
            <v>0.87245399999999995</v>
          </cell>
          <cell r="P31">
            <v>2.0177744400000002</v>
          </cell>
          <cell r="Q31">
            <v>3.7092554399999997</v>
          </cell>
          <cell r="R31">
            <v>3.9276137999999996</v>
          </cell>
          <cell r="S31">
            <v>3.0820020000000001</v>
          </cell>
          <cell r="T31">
            <v>2.6788740000000009</v>
          </cell>
          <cell r="U31">
            <v>2.7755639999999997</v>
          </cell>
          <cell r="V31">
            <v>2.5406699999999995</v>
          </cell>
          <cell r="W31">
            <v>1.5496500000000002</v>
          </cell>
          <cell r="X31">
            <v>3.1783999999999999</v>
          </cell>
          <cell r="Y31">
            <v>3.2438500000000001</v>
          </cell>
          <cell r="Z31">
            <v>1.3588</v>
          </cell>
          <cell r="AA31">
            <v>0.66200000000000003</v>
          </cell>
          <cell r="AB31">
            <v>1.2854712808283151</v>
          </cell>
          <cell r="AC31">
            <v>1.5350817518422488</v>
          </cell>
          <cell r="AD31">
            <v>1.3825302212329729</v>
          </cell>
          <cell r="AE31">
            <v>1.2973344781524432</v>
          </cell>
        </row>
        <row r="53">
          <cell r="H53">
            <v>4.6720565328458212</v>
          </cell>
          <cell r="I53">
            <v>1.5093528080297529</v>
          </cell>
          <cell r="J53">
            <v>1.6326353993862486</v>
          </cell>
          <cell r="K53">
            <v>2.6697249363466713</v>
          </cell>
          <cell r="L53">
            <v>1.9057770751539596</v>
          </cell>
          <cell r="M53">
            <v>1.3124038157725313</v>
          </cell>
          <cell r="N53">
            <v>1.0072288765130091</v>
          </cell>
          <cell r="O53">
            <v>1.7837576251023464</v>
          </cell>
          <cell r="P53">
            <v>1.8651544507889506</v>
          </cell>
          <cell r="Q53">
            <v>2.2166108874593542</v>
          </cell>
          <cell r="R53">
            <v>2.5878733797903091</v>
          </cell>
          <cell r="S53">
            <v>4.1569475087148886</v>
          </cell>
          <cell r="T53">
            <v>5.6567509684797317</v>
          </cell>
          <cell r="U53">
            <v>5.4289813283833865</v>
          </cell>
          <cell r="V53">
            <v>3.5235074071425996</v>
          </cell>
          <cell r="W53">
            <v>2.4352050691170355</v>
          </cell>
          <cell r="X53">
            <v>2.1414388221232086</v>
          </cell>
          <cell r="Y53">
            <v>2.302555021843534</v>
          </cell>
          <cell r="Z53">
            <v>1.4488319999999999</v>
          </cell>
          <cell r="AA53">
            <v>4.2056000000000004</v>
          </cell>
          <cell r="AB53">
            <v>2.5994797107084047</v>
          </cell>
          <cell r="AC53">
            <v>2.6698126381317313</v>
          </cell>
          <cell r="AD53">
            <v>2.4533274635786939</v>
          </cell>
          <cell r="AE53">
            <v>2.3671787571438605</v>
          </cell>
        </row>
        <row r="54">
          <cell r="H54">
            <v>2.1049529227503614</v>
          </cell>
          <cell r="I54">
            <v>0.68002529130110145</v>
          </cell>
          <cell r="J54">
            <v>0.7355691506648977</v>
          </cell>
          <cell r="K54">
            <v>1.2028204856244402</v>
          </cell>
          <cell r="L54">
            <v>0.85863066858321024</v>
          </cell>
          <cell r="M54">
            <v>0.59129169957975791</v>
          </cell>
          <cell r="N54">
            <v>0.45379788377757357</v>
          </cell>
          <cell r="O54">
            <v>0.80365590613912508</v>
          </cell>
          <cell r="P54">
            <v>0.84032851164530364</v>
          </cell>
          <cell r="Q54">
            <v>0.99867403858570003</v>
          </cell>
          <cell r="R54">
            <v>1.1659430052271653</v>
          </cell>
          <cell r="S54">
            <v>1.8728751988922039</v>
          </cell>
          <cell r="T54">
            <v>2.5485981174802896</v>
          </cell>
          <cell r="U54">
            <v>2.4459785609179971</v>
          </cell>
          <cell r="V54">
            <v>1.587484475595518</v>
          </cell>
          <cell r="W54">
            <v>1.0971596751232116</v>
          </cell>
          <cell r="X54">
            <v>0.96480594269985731</v>
          </cell>
          <cell r="Y54">
            <v>1.0373953930028383</v>
          </cell>
          <cell r="Z54">
            <v>0.90551999999999988</v>
          </cell>
          <cell r="AA54">
            <v>2.6284999999999998</v>
          </cell>
          <cell r="AB54">
            <v>1.6246748191927527</v>
          </cell>
          <cell r="AC54">
            <v>1.668632898832332</v>
          </cell>
          <cell r="AD54">
            <v>1.5333296647366834</v>
          </cell>
          <cell r="AE54">
            <v>1.4794867232149127</v>
          </cell>
        </row>
        <row r="55">
          <cell r="H55">
            <v>2.4698905444038184</v>
          </cell>
          <cell r="I55">
            <v>0.79792190066914614</v>
          </cell>
          <cell r="J55">
            <v>0.86309544994885412</v>
          </cell>
          <cell r="K55">
            <v>1.4113545780288896</v>
          </cell>
          <cell r="L55">
            <v>1.0074922562628299</v>
          </cell>
          <cell r="M55">
            <v>0.69380448464771105</v>
          </cell>
          <cell r="N55">
            <v>0.53247323970941751</v>
          </cell>
          <cell r="O55">
            <v>0.94298646875852898</v>
          </cell>
          <cell r="P55">
            <v>0.98601703756574599</v>
          </cell>
          <cell r="Q55">
            <v>1.1718150739549462</v>
          </cell>
          <cell r="R55">
            <v>1.368083614982526</v>
          </cell>
          <cell r="S55">
            <v>2.1975772923929076</v>
          </cell>
          <cell r="T55">
            <v>2.9904509140399775</v>
          </cell>
          <cell r="U55">
            <v>2.8700401106986155</v>
          </cell>
          <cell r="V55">
            <v>1.8627081172618836</v>
          </cell>
          <cell r="W55">
            <v>1.2873752557597529</v>
          </cell>
          <cell r="X55">
            <v>1.1320752351769341</v>
          </cell>
          <cell r="Y55">
            <v>1.2172495851536278</v>
          </cell>
          <cell r="Z55">
            <v>0.23284799999999997</v>
          </cell>
          <cell r="AA55">
            <v>0.67589999999999995</v>
          </cell>
          <cell r="AB55">
            <v>0.41777352493527931</v>
          </cell>
          <cell r="AC55">
            <v>0.42907703112831391</v>
          </cell>
          <cell r="AD55">
            <v>0.39428477093229003</v>
          </cell>
          <cell r="AE55">
            <v>0.38043944311240613</v>
          </cell>
        </row>
        <row r="56">
          <cell r="H56">
            <v>1.1645465043915073</v>
          </cell>
          <cell r="I56">
            <v>1.1001820295846425</v>
          </cell>
          <cell r="J56">
            <v>0.77513011814390298</v>
          </cell>
          <cell r="K56">
            <v>0.68998963836582305</v>
          </cell>
          <cell r="L56">
            <v>0.47628477138962716</v>
          </cell>
          <cell r="M56">
            <v>0.72979317264235954</v>
          </cell>
          <cell r="N56">
            <v>1.1207523315363412</v>
          </cell>
          <cell r="O56">
            <v>1.7296949802124721</v>
          </cell>
          <cell r="P56">
            <v>1.2091017784188862</v>
          </cell>
          <cell r="Q56">
            <v>0.64730626181604856</v>
          </cell>
          <cell r="R56">
            <v>0.79226517966966792</v>
          </cell>
          <cell r="S56">
            <v>1.1545493376429821</v>
          </cell>
          <cell r="T56">
            <v>1.6151595389454148</v>
          </cell>
          <cell r="U56">
            <v>1.1894365697530624</v>
          </cell>
          <cell r="V56">
            <v>1.2257225823958589</v>
          </cell>
          <cell r="W56">
            <v>1.0573849449768578</v>
          </cell>
          <cell r="X56">
            <v>0.72875294390060763</v>
          </cell>
          <cell r="Y56">
            <v>0.92132453975849626</v>
          </cell>
          <cell r="Z56">
            <v>1.6346550000000002</v>
          </cell>
          <cell r="AA56">
            <v>2.0905169999999997</v>
          </cell>
          <cell r="AB56">
            <v>1.7691131441651935</v>
          </cell>
          <cell r="AC56">
            <v>1.7050112905317358</v>
          </cell>
          <cell r="AD56">
            <v>1.6258923167686812</v>
          </cell>
          <cell r="AE56">
            <v>1.7031142550524103</v>
          </cell>
        </row>
        <row r="57">
          <cell r="H57">
            <v>2.1508979819924536</v>
          </cell>
          <cell r="I57">
            <v>2.0320178699041631</v>
          </cell>
          <cell r="J57">
            <v>1.4316524077056443</v>
          </cell>
          <cell r="K57">
            <v>1.2743993607470525</v>
          </cell>
          <cell r="L57">
            <v>0.87969003365045617</v>
          </cell>
          <cell r="M57">
            <v>1.3479158250777785</v>
          </cell>
          <cell r="N57">
            <v>2.0700108747262438</v>
          </cell>
          <cell r="O57">
            <v>3.1947177964742988</v>
          </cell>
          <cell r="P57">
            <v>2.2331908304370804</v>
          </cell>
          <cell r="Q57">
            <v>1.195563875741235</v>
          </cell>
          <cell r="R57">
            <v>1.4633005807224375</v>
          </cell>
          <cell r="S57">
            <v>2.1324333816489229</v>
          </cell>
          <cell r="T57">
            <v>2.983172745624953</v>
          </cell>
          <cell r="U57">
            <v>2.1968695178271713</v>
          </cell>
          <cell r="V57">
            <v>2.2638891783333217</v>
          </cell>
          <cell r="W57">
            <v>1.9529723680105797</v>
          </cell>
          <cell r="X57">
            <v>1.3459945399311508</v>
          </cell>
          <cell r="Y57">
            <v>1.701671067538973</v>
          </cell>
          <cell r="Z57">
            <v>0.59441999999999995</v>
          </cell>
          <cell r="AA57">
            <v>0.76018799999999986</v>
          </cell>
          <cell r="AB57">
            <v>0.64331387060552492</v>
          </cell>
          <cell r="AC57">
            <v>0.62000410564790387</v>
          </cell>
          <cell r="AD57">
            <v>0.59123356973406582</v>
          </cell>
          <cell r="AE57">
            <v>0.61931427456451282</v>
          </cell>
        </row>
        <row r="58">
          <cell r="H58">
            <v>0.53772449549811341</v>
          </cell>
          <cell r="I58">
            <v>0.50800446747604078</v>
          </cell>
          <cell r="J58">
            <v>0.35791310192641107</v>
          </cell>
          <cell r="K58">
            <v>0.31859984018676313</v>
          </cell>
          <cell r="L58">
            <v>0.21992250841261404</v>
          </cell>
          <cell r="M58">
            <v>0.33697895626944463</v>
          </cell>
          <cell r="N58">
            <v>0.51750271868156095</v>
          </cell>
          <cell r="O58">
            <v>0.79867944911857469</v>
          </cell>
          <cell r="P58">
            <v>0.55829770760927011</v>
          </cell>
          <cell r="Q58">
            <v>0.29889096893530875</v>
          </cell>
          <cell r="R58">
            <v>0.36582514518060938</v>
          </cell>
          <cell r="S58">
            <v>0.53310834541223073</v>
          </cell>
          <cell r="T58">
            <v>0.74579318640623826</v>
          </cell>
          <cell r="U58">
            <v>0.54921737945679283</v>
          </cell>
          <cell r="V58">
            <v>0.56597229458333043</v>
          </cell>
          <cell r="W58">
            <v>0.48824309200264493</v>
          </cell>
          <cell r="X58">
            <v>0.3364986349827877</v>
          </cell>
          <cell r="Y58">
            <v>0.42541776688474325</v>
          </cell>
          <cell r="Z58">
            <v>2.1300050000000001</v>
          </cell>
          <cell r="AA58">
            <v>2.7240069999999998</v>
          </cell>
          <cell r="AB58">
            <v>2.305208036336464</v>
          </cell>
          <cell r="AC58">
            <v>2.2216813785716556</v>
          </cell>
          <cell r="AD58">
            <v>2.118586958213736</v>
          </cell>
          <cell r="AE58">
            <v>2.2192094838561709</v>
          </cell>
        </row>
        <row r="59">
          <cell r="H59">
            <v>1.0381942181179253</v>
          </cell>
          <cell r="I59">
            <v>0.980813233035153</v>
          </cell>
          <cell r="J59">
            <v>0.69102917222404159</v>
          </cell>
          <cell r="K59">
            <v>0.61512636070036175</v>
          </cell>
          <cell r="L59">
            <v>0.42460828654730265</v>
          </cell>
          <cell r="M59">
            <v>0.65061124601041742</v>
          </cell>
          <cell r="N59">
            <v>0.99915167505585367</v>
          </cell>
          <cell r="O59">
            <v>1.542024574194655</v>
          </cell>
          <cell r="P59">
            <v>1.077915283534763</v>
          </cell>
          <cell r="Q59">
            <v>0.57707409350740779</v>
          </cell>
          <cell r="R59">
            <v>0.70630509442728517</v>
          </cell>
          <cell r="S59">
            <v>1.029281735295865</v>
          </cell>
          <cell r="T59">
            <v>1.4399161290233935</v>
          </cell>
          <cell r="U59">
            <v>1.0603837329629731</v>
          </cell>
          <cell r="V59">
            <v>1.092732744687489</v>
          </cell>
          <cell r="W59">
            <v>0.94265959500991836</v>
          </cell>
          <cell r="X59">
            <v>0.64968388118545384</v>
          </cell>
          <cell r="Y59">
            <v>0.82136162581778727</v>
          </cell>
          <cell r="Z59">
            <v>0.59441999999999995</v>
          </cell>
          <cell r="AA59">
            <v>0.76018799999999986</v>
          </cell>
          <cell r="AB59">
            <v>0.64331387060552492</v>
          </cell>
          <cell r="AC59">
            <v>0.62000410564790387</v>
          </cell>
          <cell r="AD59">
            <v>0.59123356973406582</v>
          </cell>
          <cell r="AE59">
            <v>0.61931427456451282</v>
          </cell>
        </row>
        <row r="60">
          <cell r="H60">
            <v>1.6924380000000001</v>
          </cell>
          <cell r="I60">
            <v>1.484802</v>
          </cell>
          <cell r="J60">
            <v>2.0873819999999998</v>
          </cell>
          <cell r="K60">
            <v>2.0856660000000002</v>
          </cell>
          <cell r="L60">
            <v>2.3110560000000002</v>
          </cell>
          <cell r="M60">
            <v>3.1661519999999999</v>
          </cell>
          <cell r="N60">
            <v>2.39778</v>
          </cell>
          <cell r="O60">
            <v>1.4201721599999999</v>
          </cell>
          <cell r="P60">
            <v>2.9824739999999998</v>
          </cell>
          <cell r="Q60">
            <v>1.9324140000000003</v>
          </cell>
          <cell r="R60">
            <v>1.907796</v>
          </cell>
          <cell r="S60">
            <v>2.3078220000000003</v>
          </cell>
          <cell r="T60">
            <v>2.4817980000000004</v>
          </cell>
          <cell r="U60">
            <v>2.3626019999999999</v>
          </cell>
          <cell r="V60">
            <v>2.16249</v>
          </cell>
          <cell r="W60">
            <v>2.6243000000000003</v>
          </cell>
          <cell r="X60">
            <v>3.7761</v>
          </cell>
          <cell r="Y60">
            <v>2.5621999999999998</v>
          </cell>
          <cell r="Z60">
            <v>3.0191999999999997</v>
          </cell>
          <cell r="AA60">
            <v>2.9931000000000001</v>
          </cell>
          <cell r="AB60">
            <v>2.8918301090794269</v>
          </cell>
          <cell r="AC60">
            <v>3.782360064278282</v>
          </cell>
          <cell r="AD60">
            <v>3.4705377413257055</v>
          </cell>
          <cell r="AE60">
            <v>3.2160116321090824</v>
          </cell>
        </row>
        <row r="61">
          <cell r="H61">
            <v>0.87186200000000003</v>
          </cell>
          <cell r="I61">
            <v>0.76489800000000008</v>
          </cell>
          <cell r="J61">
            <v>1.075318</v>
          </cell>
          <cell r="K61">
            <v>1.0744339999999999</v>
          </cell>
          <cell r="L61">
            <v>1.190544</v>
          </cell>
          <cell r="M61">
            <v>1.6310480000000001</v>
          </cell>
          <cell r="N61">
            <v>1.23522</v>
          </cell>
          <cell r="O61">
            <v>0.73160384000000001</v>
          </cell>
          <cell r="P61">
            <v>1.5364259999999998</v>
          </cell>
          <cell r="Q61">
            <v>0.99548600000000009</v>
          </cell>
          <cell r="R61">
            <v>0.98280400000000012</v>
          </cell>
          <cell r="S61">
            <v>1.1888779999999999</v>
          </cell>
          <cell r="T61">
            <v>1.2785020000000002</v>
          </cell>
          <cell r="U61">
            <v>1.217098</v>
          </cell>
          <cell r="V61">
            <v>1.1140099999999999</v>
          </cell>
          <cell r="W61">
            <v>1.2012</v>
          </cell>
          <cell r="X61">
            <v>1.5534000000000001</v>
          </cell>
          <cell r="Y61">
            <v>0.81710000000000005</v>
          </cell>
          <cell r="Z61">
            <v>1.2970999999999999</v>
          </cell>
          <cell r="AA61">
            <v>1.4250999999999998</v>
          </cell>
          <cell r="AB61">
            <v>1.3376018689940781</v>
          </cell>
          <cell r="AC61">
            <v>1.4693053926132156</v>
          </cell>
          <cell r="AD61">
            <v>1.3354667382339562</v>
          </cell>
          <cell r="AE61">
            <v>1.249250206816515</v>
          </cell>
        </row>
        <row r="62">
          <cell r="H62">
            <v>5.2438000000000002</v>
          </cell>
          <cell r="I62">
            <v>3.0779999999999998</v>
          </cell>
          <cell r="J62">
            <v>3.5724999999999998</v>
          </cell>
          <cell r="K62">
            <v>4.5848000000000004</v>
          </cell>
          <cell r="L62">
            <v>3.4581999999999997</v>
          </cell>
          <cell r="M62">
            <v>3.2988000000000004</v>
          </cell>
          <cell r="N62">
            <v>3.1168</v>
          </cell>
          <cell r="O62">
            <v>3.8371</v>
          </cell>
          <cell r="P62">
            <v>5.0454999999999997</v>
          </cell>
          <cell r="Q62">
            <v>6.3580129999999997</v>
          </cell>
          <cell r="R62">
            <v>4.7816999999999998</v>
          </cell>
          <cell r="S62">
            <v>6.0843999999999996</v>
          </cell>
          <cell r="T62">
            <v>5.7608000000000006</v>
          </cell>
          <cell r="U62">
            <v>5.1916000000000002</v>
          </cell>
          <cell r="V62">
            <v>6.0718000000000005</v>
          </cell>
          <cell r="W62">
            <v>2.7429000000000001</v>
          </cell>
          <cell r="X62">
            <v>4.8205</v>
          </cell>
          <cell r="Y62">
            <v>3.1579999999999999</v>
          </cell>
          <cell r="Z62">
            <v>4.7521000000000004</v>
          </cell>
          <cell r="AA62">
            <v>4.5863000000000005</v>
          </cell>
          <cell r="AB62">
            <v>4.2521218800000069</v>
          </cell>
          <cell r="AC62">
            <v>4.1643903399999962</v>
          </cell>
          <cell r="AD62">
            <v>4.2213762000000035</v>
          </cell>
          <cell r="AE62">
            <v>4.5285378099999987</v>
          </cell>
        </row>
        <row r="63">
          <cell r="H63">
            <v>0.5481317139383739</v>
          </cell>
          <cell r="I63">
            <v>0.5178364790468617</v>
          </cell>
          <cell r="J63">
            <v>0.36484021769957081</v>
          </cell>
          <cell r="K63">
            <v>0.32476607988686124</v>
          </cell>
          <cell r="L63">
            <v>0.22417892894792907</v>
          </cell>
          <cell r="M63">
            <v>0.34350090875073974</v>
          </cell>
          <cell r="N63">
            <v>0.52751856114705731</v>
          </cell>
          <cell r="O63">
            <v>0.81413723755914813</v>
          </cell>
          <cell r="P63">
            <v>0.56910310376739748</v>
          </cell>
          <cell r="Q63">
            <v>0.30467575952895537</v>
          </cell>
          <cell r="R63">
            <v>0.37290539208903378</v>
          </cell>
          <cell r="S63">
            <v>0.54342622203767876</v>
          </cell>
          <cell r="T63">
            <v>0.76022740442525871</v>
          </cell>
          <cell r="U63">
            <v>0.55984703327961061</v>
          </cell>
          <cell r="V63">
            <v>0.57692622610435551</v>
          </cell>
          <cell r="W63">
            <v>0.37201976634398637</v>
          </cell>
          <cell r="X63">
            <v>0.26963174813441793</v>
          </cell>
          <cell r="Y63">
            <v>0.34990048025184839</v>
          </cell>
          <cell r="Z63">
            <v>0.25180000000000002</v>
          </cell>
          <cell r="AA63">
            <v>0.24840000000000001</v>
          </cell>
          <cell r="AB63">
            <v>0.2696633082872934</v>
          </cell>
          <cell r="AC63">
            <v>0.33187896960079466</v>
          </cell>
          <cell r="AD63">
            <v>0.24932755554944439</v>
          </cell>
          <cell r="AE63">
            <v>0.2462404319623952</v>
          </cell>
        </row>
        <row r="64">
          <cell r="H64">
            <v>0.22180508606162622</v>
          </cell>
          <cell r="I64">
            <v>0.20954592095313826</v>
          </cell>
          <cell r="J64">
            <v>0.14763498230042921</v>
          </cell>
          <cell r="K64">
            <v>0.13141872011313882</v>
          </cell>
          <cell r="L64">
            <v>9.0715471052070965E-2</v>
          </cell>
          <cell r="M64">
            <v>0.13899989124926035</v>
          </cell>
          <cell r="N64">
            <v>0.21346383885294262</v>
          </cell>
          <cell r="O64">
            <v>0.32944596244085222</v>
          </cell>
          <cell r="P64">
            <v>0.23029129623260253</v>
          </cell>
          <cell r="Q64">
            <v>0.12328904047104472</v>
          </cell>
          <cell r="R64">
            <v>0.15089860791096629</v>
          </cell>
          <cell r="S64">
            <v>0.2199009779623213</v>
          </cell>
          <cell r="T64">
            <v>0.30763099557474127</v>
          </cell>
          <cell r="U64">
            <v>0.22654576672038956</v>
          </cell>
          <cell r="V64">
            <v>0.23345697389564446</v>
          </cell>
          <cell r="W64">
            <v>0.15054023365601354</v>
          </cell>
          <cell r="X64">
            <v>0.1091082518655821</v>
          </cell>
          <cell r="Y64">
            <v>0.14158951974815162</v>
          </cell>
          <cell r="Z64">
            <v>0.25180000000000002</v>
          </cell>
          <cell r="AA64">
            <v>0.24840000000000001</v>
          </cell>
          <cell r="AB64">
            <v>0.2696633082872934</v>
          </cell>
          <cell r="AC64">
            <v>0.33187896960079466</v>
          </cell>
          <cell r="AD64">
            <v>0.24932755554944439</v>
          </cell>
          <cell r="AE64">
            <v>0.2462404319623952</v>
          </cell>
        </row>
        <row r="65">
          <cell r="H65">
            <v>0.23799999999999999</v>
          </cell>
          <cell r="I65">
            <v>0.17499999999999999</v>
          </cell>
          <cell r="J65">
            <v>0.22190000000000001</v>
          </cell>
          <cell r="K65">
            <v>0.18659999999999999</v>
          </cell>
          <cell r="L65">
            <v>0.33439999999999998</v>
          </cell>
          <cell r="M65">
            <v>0.22409999999999999</v>
          </cell>
          <cell r="N65">
            <v>0.1966</v>
          </cell>
          <cell r="O65">
            <v>0.28989999999999999</v>
          </cell>
          <cell r="P65">
            <v>0.19939999999999999</v>
          </cell>
          <cell r="Q65">
            <v>0.25030000000000002</v>
          </cell>
          <cell r="R65">
            <v>0.33189999999999997</v>
          </cell>
          <cell r="S65">
            <v>0.25900000000000001</v>
          </cell>
          <cell r="T65">
            <v>0.33539999999999998</v>
          </cell>
          <cell r="U65">
            <v>0.30019999999999997</v>
          </cell>
          <cell r="V65">
            <v>0.20430000000000001</v>
          </cell>
          <cell r="W65">
            <v>0.76816319999999993</v>
          </cell>
          <cell r="X65">
            <v>0.55674780000000001</v>
          </cell>
          <cell r="Y65">
            <v>0.72249029999999992</v>
          </cell>
          <cell r="Z65">
            <v>4.9535</v>
          </cell>
          <cell r="AA65">
            <v>6.3348999999999993</v>
          </cell>
          <cell r="AB65">
            <v>5.3609489217127075</v>
          </cell>
          <cell r="AC65">
            <v>5.1667008803991994</v>
          </cell>
          <cell r="AD65">
            <v>4.9269464144505486</v>
          </cell>
          <cell r="AE65">
            <v>5.1609522880376071</v>
          </cell>
        </row>
        <row r="66">
          <cell r="H66">
            <v>0.61850000000000005</v>
          </cell>
          <cell r="I66">
            <v>2.2084999999999999</v>
          </cell>
          <cell r="J66">
            <v>1.4847000000000001</v>
          </cell>
          <cell r="K66">
            <v>0.95320000000000005</v>
          </cell>
          <cell r="L66">
            <v>0.90810000000000002</v>
          </cell>
          <cell r="M66">
            <v>0.42230000000000001</v>
          </cell>
          <cell r="N66">
            <v>0.60639999999999994</v>
          </cell>
          <cell r="O66">
            <v>0.6167999999999999</v>
          </cell>
          <cell r="P66">
            <v>1.0635999999999999</v>
          </cell>
          <cell r="Q66">
            <v>1.0459000000000001</v>
          </cell>
          <cell r="R66">
            <v>2.0405000000000002</v>
          </cell>
          <cell r="S66">
            <v>2.3144</v>
          </cell>
          <cell r="T66">
            <v>1.7478</v>
          </cell>
          <cell r="U66">
            <v>1.9861</v>
          </cell>
          <cell r="V66">
            <v>1.1522000000000001</v>
          </cell>
          <cell r="W66">
            <v>0.38150000000000001</v>
          </cell>
          <cell r="X66">
            <v>0.92549999999999999</v>
          </cell>
          <cell r="Y66">
            <v>1.1422999999999999</v>
          </cell>
          <cell r="Z66">
            <v>1.5630999999999999</v>
          </cell>
          <cell r="AA66">
            <v>1.7925</v>
          </cell>
          <cell r="AB66">
            <v>1.7621433593581584</v>
          </cell>
          <cell r="AC66">
            <v>1.4336343163011998</v>
          </cell>
          <cell r="AD66">
            <v>1.3691762784064214</v>
          </cell>
          <cell r="AE66">
            <v>1.5800612145564872</v>
          </cell>
        </row>
        <row r="67">
          <cell r="H67">
            <v>0.43003140000000001</v>
          </cell>
          <cell r="I67">
            <v>0.38538420000000001</v>
          </cell>
          <cell r="J67">
            <v>0.66239400000000004</v>
          </cell>
          <cell r="K67">
            <v>0.43521479999999996</v>
          </cell>
          <cell r="L67">
            <v>0.36477779999999993</v>
          </cell>
          <cell r="M67">
            <v>0.67629059999999996</v>
          </cell>
          <cell r="N67">
            <v>0.52988339999999989</v>
          </cell>
          <cell r="O67">
            <v>0.50167679999999992</v>
          </cell>
          <cell r="P67">
            <v>0.38506620000000003</v>
          </cell>
          <cell r="Q67">
            <v>0.32744460000000003</v>
          </cell>
          <cell r="R67">
            <v>0.54336660000000003</v>
          </cell>
          <cell r="S67">
            <v>0.64827480000000004</v>
          </cell>
          <cell r="T67">
            <v>0.97781820000000008</v>
          </cell>
          <cell r="U67">
            <v>0.78724080000000007</v>
          </cell>
          <cell r="V67">
            <v>0.68166479999999996</v>
          </cell>
          <cell r="W67">
            <v>0.47345219999999999</v>
          </cell>
          <cell r="X67">
            <v>0.48302279999999997</v>
          </cell>
          <cell r="Y67">
            <v>0.4790682</v>
          </cell>
          <cell r="Z67">
            <v>3.056</v>
          </cell>
          <cell r="AA67">
            <v>2.3259000000000003</v>
          </cell>
          <cell r="AB67">
            <v>2.0441822700000003</v>
          </cell>
          <cell r="AC67">
            <v>2.0585218499999991</v>
          </cell>
          <cell r="AD67">
            <v>2.2333007499999997</v>
          </cell>
          <cell r="AE67">
            <v>2.33822785</v>
          </cell>
        </row>
        <row r="68">
          <cell r="H68">
            <v>0.92226859999999999</v>
          </cell>
          <cell r="I68">
            <v>0.82651580000000013</v>
          </cell>
          <cell r="J68">
            <v>1.420606</v>
          </cell>
          <cell r="K68">
            <v>0.93338520000000003</v>
          </cell>
          <cell r="L68">
            <v>0.78232219999999997</v>
          </cell>
          <cell r="M68">
            <v>1.4504094000000001</v>
          </cell>
          <cell r="N68">
            <v>1.1364166</v>
          </cell>
          <cell r="O68">
            <v>1.0759231999999999</v>
          </cell>
          <cell r="P68">
            <v>0.82583380000000006</v>
          </cell>
          <cell r="Q68">
            <v>0.70225540000000009</v>
          </cell>
          <cell r="R68">
            <v>1.1653334000000002</v>
          </cell>
          <cell r="S68">
            <v>1.3903251999999999</v>
          </cell>
          <cell r="T68">
            <v>2.0970818000000002</v>
          </cell>
          <cell r="U68">
            <v>1.6883592000000001</v>
          </cell>
          <cell r="V68">
            <v>1.4619352000000001</v>
          </cell>
          <cell r="W68">
            <v>1.5498478</v>
          </cell>
          <cell r="X68">
            <v>1.5811771999999999</v>
          </cell>
          <cell r="Y68">
            <v>1.5682318</v>
          </cell>
          <cell r="Z68">
            <v>3.056</v>
          </cell>
          <cell r="AA68">
            <v>2.3259000000000003</v>
          </cell>
          <cell r="AB68">
            <v>2.0441822700000003</v>
          </cell>
          <cell r="AC68">
            <v>2.0585218499999991</v>
          </cell>
          <cell r="AD68">
            <v>2.2333007499999997</v>
          </cell>
          <cell r="AE68">
            <v>2.33822785</v>
          </cell>
        </row>
        <row r="69">
          <cell r="H69">
            <v>1.112582</v>
          </cell>
          <cell r="I69">
            <v>0.80331799999999998</v>
          </cell>
          <cell r="J69">
            <v>0.79209799999999997</v>
          </cell>
          <cell r="K69">
            <v>1.4170180000000003</v>
          </cell>
          <cell r="L69">
            <v>2.0118140000000002</v>
          </cell>
          <cell r="M69">
            <v>1.9682630600000002</v>
          </cell>
          <cell r="N69">
            <v>1.356931568</v>
          </cell>
          <cell r="O69">
            <v>1.6115660000000003</v>
          </cell>
          <cell r="P69">
            <v>2.0560044800000004</v>
          </cell>
          <cell r="Q69">
            <v>2.2904100000000001</v>
          </cell>
          <cell r="R69">
            <v>2.4596072599999999</v>
          </cell>
          <cell r="S69">
            <v>3.8090502600000002</v>
          </cell>
          <cell r="T69">
            <v>4.7729200000000009</v>
          </cell>
          <cell r="U69">
            <v>4.5525319999999994</v>
          </cell>
          <cell r="V69">
            <v>3.3850400000000009</v>
          </cell>
          <cell r="W69">
            <v>2.8653000000000004</v>
          </cell>
          <cell r="X69">
            <v>1.9470999999999998</v>
          </cell>
          <cell r="Y69">
            <v>3.2425000000000002</v>
          </cell>
          <cell r="Z69">
            <v>1.5354000000000001</v>
          </cell>
          <cell r="AA69">
            <v>1.9370000000000001</v>
          </cell>
          <cell r="AB69">
            <v>2.3703669220352253</v>
          </cell>
          <cell r="AC69">
            <v>1.9890497993605087</v>
          </cell>
          <cell r="AD69">
            <v>2.1600621794832904</v>
          </cell>
          <cell r="AE69">
            <v>2.2621435716444833</v>
          </cell>
        </row>
        <row r="70">
          <cell r="H70">
            <v>2.1597179999999998</v>
          </cell>
          <cell r="I70">
            <v>1.559382</v>
          </cell>
          <cell r="J70">
            <v>1.5376019999999999</v>
          </cell>
          <cell r="K70">
            <v>2.7506820000000007</v>
          </cell>
          <cell r="L70">
            <v>3.9052860000000007</v>
          </cell>
          <cell r="M70">
            <v>3.8207459400000001</v>
          </cell>
          <cell r="N70">
            <v>2.634043632</v>
          </cell>
          <cell r="O70">
            <v>3.1283340000000002</v>
          </cell>
          <cell r="P70">
            <v>3.991067520000001</v>
          </cell>
          <cell r="Q70">
            <v>4.446089999999999</v>
          </cell>
          <cell r="R70">
            <v>4.7745317399999996</v>
          </cell>
          <cell r="S70">
            <v>7.3940387400000001</v>
          </cell>
          <cell r="T70">
            <v>9.2650800000000011</v>
          </cell>
          <cell r="U70">
            <v>8.8372679999999981</v>
          </cell>
          <cell r="V70">
            <v>6.5709600000000021</v>
          </cell>
          <cell r="W70">
            <v>4.5552000000000001</v>
          </cell>
          <cell r="X70">
            <v>5.4093999999999998</v>
          </cell>
          <cell r="Y70">
            <v>5.1186000000000007</v>
          </cell>
          <cell r="Z70">
            <v>1.7812999999999999</v>
          </cell>
          <cell r="AA70">
            <v>2.95</v>
          </cell>
          <cell r="AB70">
            <v>2.2861592609503698</v>
          </cell>
          <cell r="AC70">
            <v>2.5053125556405771</v>
          </cell>
          <cell r="AD70">
            <v>2.4712945670254456</v>
          </cell>
          <cell r="AE70">
            <v>2.4438312461536253</v>
          </cell>
        </row>
        <row r="92">
          <cell r="H92">
            <v>0.41436087365353341</v>
          </cell>
          <cell r="I92">
            <v>0.17461665398690543</v>
          </cell>
          <cell r="J92">
            <v>0.26404705837256015</v>
          </cell>
          <cell r="K92">
            <v>0.26172287837157698</v>
          </cell>
          <cell r="L92">
            <v>0.20771095617481719</v>
          </cell>
          <cell r="M92">
            <v>0.24565572097347629</v>
          </cell>
          <cell r="N92">
            <v>0.38202445624855086</v>
          </cell>
          <cell r="O92">
            <v>0.43265115974822654</v>
          </cell>
          <cell r="P92">
            <v>0.44386785453557986</v>
          </cell>
          <cell r="Q92">
            <v>0.36903936363436263</v>
          </cell>
          <cell r="R92">
            <v>0.5218289358729048</v>
          </cell>
          <cell r="S92">
            <v>0.56649361241353691</v>
          </cell>
          <cell r="T92">
            <v>0.68866463942173628</v>
          </cell>
          <cell r="U92">
            <v>1.031127510001379</v>
          </cell>
          <cell r="V92">
            <v>0.57467876806917317</v>
          </cell>
          <cell r="W92">
            <v>0.49454508368745087</v>
          </cell>
          <cell r="X92">
            <v>0.57525981306941887</v>
          </cell>
          <cell r="Y92">
            <v>0.81019904321227521</v>
          </cell>
          <cell r="Z92">
            <v>0.6358950000000001</v>
          </cell>
          <cell r="AA92">
            <v>0.73733399999999993</v>
          </cell>
          <cell r="AB92">
            <v>0.6518964294875611</v>
          </cell>
          <cell r="AC92">
            <v>0.67716166468748484</v>
          </cell>
          <cell r="AD92">
            <v>0.61357820737900048</v>
          </cell>
          <cell r="AE92">
            <v>0.62155831420158214</v>
          </cell>
        </row>
        <row r="93">
          <cell r="H93">
            <v>0.18668655354200558</v>
          </cell>
          <cell r="I93">
            <v>7.8671958180852486E-2</v>
          </cell>
          <cell r="J93">
            <v>0.11896402009639327</v>
          </cell>
          <cell r="K93">
            <v>0.11791688176412496</v>
          </cell>
          <cell r="L93">
            <v>9.3582297477281418E-2</v>
          </cell>
          <cell r="M93">
            <v>0.11067796894540068</v>
          </cell>
          <cell r="N93">
            <v>0.17211767239740325</v>
          </cell>
          <cell r="O93">
            <v>0.19492707693942124</v>
          </cell>
          <cell r="P93">
            <v>0.19998065758645517</v>
          </cell>
          <cell r="Q93">
            <v>0.1662673560627739</v>
          </cell>
          <cell r="R93">
            <v>0.23510531947101979</v>
          </cell>
          <cell r="S93">
            <v>0.25522858655200176</v>
          </cell>
          <cell r="T93">
            <v>0.31027164062645235</v>
          </cell>
          <cell r="U93">
            <v>0.46456519749850622</v>
          </cell>
          <cell r="V93">
            <v>0.25891633459172925</v>
          </cell>
          <cell r="W93">
            <v>0.22281282600526162</v>
          </cell>
          <cell r="X93">
            <v>0.25917811917479627</v>
          </cell>
          <cell r="Y93">
            <v>0.3650278698533686</v>
          </cell>
          <cell r="Z93">
            <v>0.79894500000000002</v>
          </cell>
          <cell r="AA93">
            <v>0.92639399999999994</v>
          </cell>
          <cell r="AB93">
            <v>0.81904936012539731</v>
          </cell>
          <cell r="AC93">
            <v>0.85079286076119875</v>
          </cell>
          <cell r="AD93">
            <v>0.77090595286079544</v>
          </cell>
          <cell r="AE93">
            <v>0.78093224091993652</v>
          </cell>
        </row>
        <row r="94">
          <cell r="H94">
            <v>0.21905257280446114</v>
          </cell>
          <cell r="I94">
            <v>9.2311387832242131E-2</v>
          </cell>
          <cell r="J94">
            <v>0.13958892153104671</v>
          </cell>
          <cell r="K94">
            <v>0.1383602398642981</v>
          </cell>
          <cell r="L94">
            <v>0.10980674634790144</v>
          </cell>
          <cell r="M94">
            <v>0.12986631008112301</v>
          </cell>
          <cell r="N94">
            <v>0.20195787135404591</v>
          </cell>
          <cell r="O94">
            <v>0.22872176331235222</v>
          </cell>
          <cell r="P94">
            <v>0.234651487877965</v>
          </cell>
          <cell r="Q94">
            <v>0.19509328030286358</v>
          </cell>
          <cell r="R94">
            <v>0.27586574465607538</v>
          </cell>
          <cell r="S94">
            <v>0.29947780103446142</v>
          </cell>
          <cell r="T94">
            <v>0.36406371995181136</v>
          </cell>
          <cell r="U94">
            <v>0.54510729250011491</v>
          </cell>
          <cell r="V94">
            <v>0.30380489733909782</v>
          </cell>
          <cell r="W94">
            <v>0.2614420903072876</v>
          </cell>
          <cell r="X94">
            <v>0.30411206775578492</v>
          </cell>
          <cell r="Y94">
            <v>0.42831308693435627</v>
          </cell>
          <cell r="Z94">
            <v>0.19566</v>
          </cell>
          <cell r="AA94">
            <v>0.22687199999999996</v>
          </cell>
          <cell r="AB94">
            <v>0.20058351676540342</v>
          </cell>
          <cell r="AC94">
            <v>0.20835743528845685</v>
          </cell>
          <cell r="AD94">
            <v>0.188793294578154</v>
          </cell>
          <cell r="AE94">
            <v>0.19124871206202526</v>
          </cell>
        </row>
        <row r="95">
          <cell r="H95">
            <v>0.16229015911096059</v>
          </cell>
          <cell r="I95">
            <v>0.13689095496788101</v>
          </cell>
          <cell r="J95">
            <v>0.1464880483900218</v>
          </cell>
          <cell r="K95">
            <v>0.12630105877793252</v>
          </cell>
          <cell r="L95">
            <v>5.3578256036020636E-2</v>
          </cell>
          <cell r="M95">
            <v>0.14473409683356164</v>
          </cell>
          <cell r="N95">
            <v>0.20832311411164292</v>
          </cell>
          <cell r="O95">
            <v>0.18181528021117813</v>
          </cell>
          <cell r="P95">
            <v>0.25346254662129836</v>
          </cell>
          <cell r="Q95">
            <v>0.21457777154883126</v>
          </cell>
          <cell r="R95">
            <v>0.21891301030159141</v>
          </cell>
          <cell r="S95">
            <v>0.34506514866435284</v>
          </cell>
          <cell r="T95">
            <v>0.4237613147259075</v>
          </cell>
          <cell r="U95">
            <v>0.29486242203887825</v>
          </cell>
          <cell r="V95">
            <v>0.25132802067051191</v>
          </cell>
          <cell r="W95">
            <v>0.19929265632196788</v>
          </cell>
          <cell r="X95">
            <v>0.28278808334118855</v>
          </cell>
          <cell r="Y95">
            <v>0.28374874501219671</v>
          </cell>
          <cell r="Z95">
            <v>0.38990000000000008</v>
          </cell>
          <cell r="AA95">
            <v>0.61124000000000001</v>
          </cell>
          <cell r="AB95">
            <v>0.48311013099802608</v>
          </cell>
          <cell r="AC95">
            <v>0.44265568341819511</v>
          </cell>
          <cell r="AD95">
            <v>0.44279982054836869</v>
          </cell>
          <cell r="AE95">
            <v>0.46242683685728003</v>
          </cell>
        </row>
        <row r="96">
          <cell r="H96">
            <v>0.29974721869213228</v>
          </cell>
          <cell r="I96">
            <v>0.25283531201468296</v>
          </cell>
          <cell r="J96">
            <v>0.27056098359313285</v>
          </cell>
          <cell r="K96">
            <v>0.23327595027294512</v>
          </cell>
          <cell r="L96">
            <v>9.8958145812104853E-2</v>
          </cell>
          <cell r="M96">
            <v>0.26732146430465759</v>
          </cell>
          <cell r="N96">
            <v>0.38476931926324892</v>
          </cell>
          <cell r="O96">
            <v>0.33580979190346144</v>
          </cell>
          <cell r="P96">
            <v>0.46814109868740644</v>
          </cell>
          <cell r="Q96">
            <v>0.39632156729196283</v>
          </cell>
          <cell r="R96">
            <v>0.40432868100498676</v>
          </cell>
          <cell r="S96">
            <v>0.63732957775343879</v>
          </cell>
          <cell r="T96">
            <v>0.78268008469672801</v>
          </cell>
          <cell r="U96">
            <v>0.54460597849651282</v>
          </cell>
          <cell r="V96">
            <v>0.46419866483633754</v>
          </cell>
          <cell r="W96">
            <v>0.36809021425281468</v>
          </cell>
          <cell r="X96">
            <v>0.52230487618688526</v>
          </cell>
          <cell r="Y96">
            <v>0.52407920228013871</v>
          </cell>
          <cell r="Z96">
            <v>0.18102500000000002</v>
          </cell>
          <cell r="AA96">
            <v>0.28378999999999999</v>
          </cell>
          <cell r="AB96">
            <v>0.22430113224908352</v>
          </cell>
          <cell r="AC96">
            <v>0.20551871015844772</v>
          </cell>
          <cell r="AD96">
            <v>0.20558563096888544</v>
          </cell>
          <cell r="AE96">
            <v>0.21469817425516571</v>
          </cell>
        </row>
        <row r="97">
          <cell r="H97">
            <v>7.4936804673033069E-2</v>
          </cell>
          <cell r="I97">
            <v>6.3208828003670739E-2</v>
          </cell>
          <cell r="J97">
            <v>6.7640245898283213E-2</v>
          </cell>
          <cell r="K97">
            <v>5.831898756823628E-2</v>
          </cell>
          <cell r="L97">
            <v>2.4739536453026213E-2</v>
          </cell>
          <cell r="M97">
            <v>6.6830366076164396E-2</v>
          </cell>
          <cell r="N97">
            <v>9.619232981581223E-2</v>
          </cell>
          <cell r="O97">
            <v>8.395244797586536E-2</v>
          </cell>
          <cell r="P97">
            <v>0.11703527467185161</v>
          </cell>
          <cell r="Q97">
            <v>9.9080391822990707E-2</v>
          </cell>
          <cell r="R97">
            <v>0.10108217025124669</v>
          </cell>
          <cell r="S97">
            <v>0.1593323944383597</v>
          </cell>
          <cell r="T97">
            <v>0.195670021174182</v>
          </cell>
          <cell r="U97">
            <v>0.13615149462412821</v>
          </cell>
          <cell r="V97">
            <v>0.11604966620908438</v>
          </cell>
          <cell r="W97">
            <v>9.2022553563203671E-2</v>
          </cell>
          <cell r="X97">
            <v>0.13057621904672131</v>
          </cell>
          <cell r="Y97">
            <v>0.13101980057003468</v>
          </cell>
          <cell r="Z97">
            <v>0.6266250000000001</v>
          </cell>
          <cell r="AA97">
            <v>0.98234999999999995</v>
          </cell>
          <cell r="AB97">
            <v>0.77642699624682754</v>
          </cell>
          <cell r="AC97">
            <v>0.71141091977924209</v>
          </cell>
          <cell r="AD97">
            <v>0.71164256873844955</v>
          </cell>
          <cell r="AE97">
            <v>0.74318598780634293</v>
          </cell>
        </row>
        <row r="98">
          <cell r="H98">
            <v>0.14468181752387402</v>
          </cell>
          <cell r="I98">
            <v>0.12203840501376527</v>
          </cell>
          <cell r="J98">
            <v>0.13059422211856206</v>
          </cell>
          <cell r="K98">
            <v>0.11259750338088605</v>
          </cell>
          <cell r="L98">
            <v>4.7765061698848296E-2</v>
          </cell>
          <cell r="M98">
            <v>0.12903057278561647</v>
          </cell>
          <cell r="N98">
            <v>0.18572023680929586</v>
          </cell>
          <cell r="O98">
            <v>0.1620884799094951</v>
          </cell>
          <cell r="P98">
            <v>0.22596208001944354</v>
          </cell>
          <cell r="Q98">
            <v>0.19129626933621519</v>
          </cell>
          <cell r="R98">
            <v>0.19516113844217509</v>
          </cell>
          <cell r="S98">
            <v>0.30762587914384881</v>
          </cell>
          <cell r="T98">
            <v>0.37778357940318252</v>
          </cell>
          <cell r="U98">
            <v>0.26287010484048079</v>
          </cell>
          <cell r="V98">
            <v>0.2240591482840664</v>
          </cell>
          <cell r="W98">
            <v>0.17766957586201376</v>
          </cell>
          <cell r="X98">
            <v>0.25210582142520493</v>
          </cell>
          <cell r="Y98">
            <v>0.25296225213763002</v>
          </cell>
          <cell r="Z98">
            <v>0.19495000000000004</v>
          </cell>
          <cell r="AA98">
            <v>0.30562</v>
          </cell>
          <cell r="AB98">
            <v>0.24155506549901304</v>
          </cell>
          <cell r="AC98">
            <v>0.22132784170909756</v>
          </cell>
          <cell r="AD98">
            <v>0.22139991027418435</v>
          </cell>
          <cell r="AE98">
            <v>0.23121341842864002</v>
          </cell>
        </row>
        <row r="99">
          <cell r="H99">
            <v>0.18433800000000003</v>
          </cell>
          <cell r="I99">
            <v>0.206844</v>
          </cell>
          <cell r="J99">
            <v>0.137214</v>
          </cell>
          <cell r="K99">
            <v>0.61676999999999993</v>
          </cell>
          <cell r="L99">
            <v>0.68554199999999998</v>
          </cell>
          <cell r="M99">
            <v>0.40642800000000001</v>
          </cell>
          <cell r="N99">
            <v>0.53598599999999996</v>
          </cell>
          <cell r="O99">
            <v>1.033296</v>
          </cell>
          <cell r="P99">
            <v>0.77985599999999999</v>
          </cell>
          <cell r="Q99">
            <v>0.64818600000000004</v>
          </cell>
          <cell r="R99">
            <v>0.78117599999999998</v>
          </cell>
          <cell r="S99">
            <v>0.39857400000000004</v>
          </cell>
          <cell r="T99">
            <v>0.61709999999999998</v>
          </cell>
          <cell r="U99">
            <v>0.37732200000000005</v>
          </cell>
          <cell r="V99">
            <v>0.84011400000000014</v>
          </cell>
          <cell r="W99">
            <v>0.93320000000000003</v>
          </cell>
          <cell r="X99">
            <v>1.1757</v>
          </cell>
          <cell r="Y99">
            <v>0.60420000000000007</v>
          </cell>
          <cell r="Z99">
            <v>0.75339999999999996</v>
          </cell>
          <cell r="AA99">
            <v>1.5335999999999999</v>
          </cell>
          <cell r="AB99">
            <v>1.2076663465344608</v>
          </cell>
          <cell r="AC99">
            <v>0.88413198109065294</v>
          </cell>
          <cell r="AD99">
            <v>0.97240838928959727</v>
          </cell>
          <cell r="AE99">
            <v>1.0165069098294888</v>
          </cell>
        </row>
        <row r="100">
          <cell r="H100">
            <v>9.4962000000000019E-2</v>
          </cell>
          <cell r="I100">
            <v>0.106556</v>
          </cell>
          <cell r="J100">
            <v>7.0686000000000013E-2</v>
          </cell>
          <cell r="K100">
            <v>0.31773000000000001</v>
          </cell>
          <cell r="L100">
            <v>0.35315800000000003</v>
          </cell>
          <cell r="M100">
            <v>0.20937199999999997</v>
          </cell>
          <cell r="N100">
            <v>0.27611400000000003</v>
          </cell>
          <cell r="O100">
            <v>0.532304</v>
          </cell>
          <cell r="P100">
            <v>0.40174399999999999</v>
          </cell>
          <cell r="Q100">
            <v>0.33391400000000004</v>
          </cell>
          <cell r="R100">
            <v>0.402424</v>
          </cell>
          <cell r="S100">
            <v>0.20532599999999998</v>
          </cell>
          <cell r="T100">
            <v>0.31790000000000002</v>
          </cell>
          <cell r="U100">
            <v>0.19437800000000005</v>
          </cell>
          <cell r="V100">
            <v>0.43278600000000006</v>
          </cell>
          <cell r="W100">
            <v>0.53679999999999994</v>
          </cell>
          <cell r="X100">
            <v>0.58729999999999993</v>
          </cell>
          <cell r="Y100">
            <v>0.3029</v>
          </cell>
          <cell r="Z100">
            <v>0.19550000000000001</v>
          </cell>
          <cell r="AA100">
            <v>0.11359999999999999</v>
          </cell>
          <cell r="AB100">
            <v>0.23634605624237559</v>
          </cell>
          <cell r="AC100">
            <v>0.27313452288332429</v>
          </cell>
          <cell r="AD100">
            <v>0.28219361090513184</v>
          </cell>
          <cell r="AE100">
            <v>0.26393138211722167</v>
          </cell>
        </row>
        <row r="101">
          <cell r="H101">
            <v>0.51962010000000003</v>
          </cell>
          <cell r="I101">
            <v>0.2356029</v>
          </cell>
          <cell r="J101">
            <v>0.29530000000000001</v>
          </cell>
          <cell r="K101">
            <v>0.39574090000000001</v>
          </cell>
          <cell r="L101">
            <v>0.68245239999999996</v>
          </cell>
          <cell r="M101">
            <v>0.37956290000000004</v>
          </cell>
          <cell r="N101">
            <v>0.31980000000000003</v>
          </cell>
          <cell r="O101">
            <v>0.7399</v>
          </cell>
          <cell r="P101">
            <v>0.63590000000000002</v>
          </cell>
          <cell r="Q101">
            <v>0.7046</v>
          </cell>
          <cell r="R101">
            <v>0.49339999999999995</v>
          </cell>
          <cell r="S101">
            <v>1.1999000000000002</v>
          </cell>
          <cell r="T101">
            <v>1.5182</v>
          </cell>
          <cell r="U101">
            <v>1.0499000000000001</v>
          </cell>
          <cell r="V101">
            <v>1.0911</v>
          </cell>
          <cell r="W101">
            <v>0.79139999999999999</v>
          </cell>
          <cell r="X101">
            <v>0.41299999999999998</v>
          </cell>
          <cell r="Y101">
            <v>0.74629999999999996</v>
          </cell>
          <cell r="Z101">
            <v>0.95779999999999998</v>
          </cell>
          <cell r="AA101">
            <v>1.0682</v>
          </cell>
          <cell r="AB101">
            <v>0.76954163000000042</v>
          </cell>
          <cell r="AC101">
            <v>0.65636095000000005</v>
          </cell>
          <cell r="AD101">
            <v>0.53005643999999963</v>
          </cell>
          <cell r="AE101">
            <v>0.52549197000000003</v>
          </cell>
        </row>
        <row r="102">
          <cell r="H102">
            <v>0.21296593880742018</v>
          </cell>
          <cell r="I102">
            <v>0.17963572713639753</v>
          </cell>
          <cell r="J102">
            <v>0.19222955304466666</v>
          </cell>
          <cell r="K102">
            <v>0.16573909165141087</v>
          </cell>
          <cell r="L102">
            <v>7.0308290156854247E-2</v>
          </cell>
          <cell r="M102">
            <v>0.18992792279246576</v>
          </cell>
          <cell r="N102">
            <v>0.27337287618122147</v>
          </cell>
          <cell r="O102">
            <v>0.23858786048286421</v>
          </cell>
          <cell r="P102">
            <v>0.33260728493597691</v>
          </cell>
          <cell r="Q102">
            <v>0.28158057651454166</v>
          </cell>
          <cell r="R102">
            <v>0.28726951166620807</v>
          </cell>
          <cell r="S102">
            <v>0.45281318188111136</v>
          </cell>
          <cell r="T102">
            <v>0.55608255432891829</v>
          </cell>
          <cell r="U102">
            <v>0.38693444428509655</v>
          </cell>
          <cell r="V102">
            <v>0.32980624434603434</v>
          </cell>
          <cell r="W102">
            <v>7.7976356796648869E-2</v>
          </cell>
          <cell r="X102">
            <v>0.10613982502339432</v>
          </cell>
          <cell r="Y102">
            <v>0.10925090581588365</v>
          </cell>
          <cell r="Z102">
            <v>0.1041</v>
          </cell>
          <cell r="AA102">
            <v>0.14449999999999999</v>
          </cell>
          <cell r="AB102">
            <v>0.12252214500704957</v>
          </cell>
          <cell r="AC102">
            <v>0.11151282493501802</v>
          </cell>
          <cell r="AD102">
            <v>0.10818632947011167</v>
          </cell>
          <cell r="AE102">
            <v>0.10758392265257145</v>
          </cell>
        </row>
        <row r="103">
          <cell r="H103">
            <v>8.6178061192579855E-2</v>
          </cell>
          <cell r="I103">
            <v>7.2690772863602482E-2</v>
          </cell>
          <cell r="J103">
            <v>7.7786946955333336E-2</v>
          </cell>
          <cell r="K103">
            <v>6.7067408348589097E-2</v>
          </cell>
          <cell r="L103">
            <v>2.8450709843145752E-2</v>
          </cell>
          <cell r="M103">
            <v>7.6855577207534248E-2</v>
          </cell>
          <cell r="N103">
            <v>0.11062212381877858</v>
          </cell>
          <cell r="O103">
            <v>9.6546139517135726E-2</v>
          </cell>
          <cell r="P103">
            <v>0.13459171506402304</v>
          </cell>
          <cell r="Q103">
            <v>0.11394342348545834</v>
          </cell>
          <cell r="R103">
            <v>0.11624548833379195</v>
          </cell>
          <cell r="S103">
            <v>0.18323381811888867</v>
          </cell>
          <cell r="T103">
            <v>0.22502244567108176</v>
          </cell>
          <cell r="U103">
            <v>0.15657555571490342</v>
          </cell>
          <cell r="V103">
            <v>0.13345825565396569</v>
          </cell>
          <cell r="W103">
            <v>3.1553643203351134E-2</v>
          </cell>
          <cell r="X103">
            <v>4.2950174976605679E-2</v>
          </cell>
          <cell r="Y103">
            <v>4.4209094184116358E-2</v>
          </cell>
          <cell r="Z103">
            <v>0.1041</v>
          </cell>
          <cell r="AA103">
            <v>0.14449999999999999</v>
          </cell>
          <cell r="AB103">
            <v>0.12252214500704957</v>
          </cell>
          <cell r="AC103">
            <v>0.11151282493501802</v>
          </cell>
          <cell r="AD103">
            <v>0.10818632947011167</v>
          </cell>
          <cell r="AE103">
            <v>0.10758392265257145</v>
          </cell>
        </row>
        <row r="104">
          <cell r="H104">
            <v>8.6474074074074148E-2</v>
          </cell>
          <cell r="I104">
            <v>8.6474074074074037E-2</v>
          </cell>
          <cell r="J104">
            <v>8.6474074074074148E-2</v>
          </cell>
          <cell r="K104">
            <v>8.6474074074074148E-2</v>
          </cell>
          <cell r="L104">
            <v>8.6474074074073926E-2</v>
          </cell>
          <cell r="M104">
            <v>8.6474074074074148E-2</v>
          </cell>
          <cell r="N104">
            <v>8.6474074074074148E-2</v>
          </cell>
          <cell r="O104">
            <v>8.6474074074073926E-2</v>
          </cell>
          <cell r="P104">
            <v>8.6474074074074148E-2</v>
          </cell>
          <cell r="Q104">
            <v>8.6474074074074148E-2</v>
          </cell>
          <cell r="R104">
            <v>8.6474074074073926E-2</v>
          </cell>
          <cell r="S104">
            <v>8.6474074074074148E-2</v>
          </cell>
          <cell r="T104">
            <v>8.6474074074074148E-2</v>
          </cell>
          <cell r="U104">
            <v>8.6474074074073926E-2</v>
          </cell>
          <cell r="V104">
            <v>8.6474074074073926E-2</v>
          </cell>
          <cell r="W104">
            <v>8.647407407407437E-2</v>
          </cell>
          <cell r="X104">
            <v>8.6474074074073926E-2</v>
          </cell>
          <cell r="Y104">
            <v>8.647407407407437E-2</v>
          </cell>
          <cell r="Z104">
            <v>8.6474074074073926E-2</v>
          </cell>
          <cell r="AA104">
            <v>8.6474074074073926E-2</v>
          </cell>
          <cell r="AB104">
            <v>8.6474074074073926E-2</v>
          </cell>
          <cell r="AC104">
            <v>8.647407407407437E-2</v>
          </cell>
          <cell r="AD104">
            <v>8.6474074074073926E-2</v>
          </cell>
          <cell r="AE104">
            <v>8.647407407407437E-2</v>
          </cell>
        </row>
        <row r="105">
          <cell r="H105">
            <v>0.29699999999999999</v>
          </cell>
          <cell r="I105">
            <v>0.18059999999999998</v>
          </cell>
          <cell r="J105">
            <v>9.4500000000000001E-2</v>
          </cell>
          <cell r="K105">
            <v>0.46850000000000003</v>
          </cell>
          <cell r="L105">
            <v>0.1009</v>
          </cell>
          <cell r="M105">
            <v>0.13689999999999999</v>
          </cell>
          <cell r="N105">
            <v>0.37169999999999997</v>
          </cell>
          <cell r="O105">
            <v>0.29910000000000003</v>
          </cell>
          <cell r="P105">
            <v>0.4612</v>
          </cell>
          <cell r="Q105">
            <v>0.78410000000000002</v>
          </cell>
          <cell r="R105">
            <v>0.1585</v>
          </cell>
          <cell r="S105">
            <v>0.14169999999999999</v>
          </cell>
          <cell r="T105">
            <v>0.24959999999999999</v>
          </cell>
          <cell r="U105">
            <v>0.2296</v>
          </cell>
          <cell r="V105">
            <v>0.22839999999999999</v>
          </cell>
          <cell r="W105">
            <v>0.24010000000000001</v>
          </cell>
          <cell r="X105">
            <v>0.247</v>
          </cell>
          <cell r="Y105">
            <v>0.36219999999999997</v>
          </cell>
          <cell r="Z105">
            <v>0.39089999999999997</v>
          </cell>
          <cell r="AA105">
            <v>0.62470000000000003</v>
          </cell>
          <cell r="AB105">
            <v>0.54312269999999974</v>
          </cell>
          <cell r="AC105">
            <v>0.43204304999999998</v>
          </cell>
          <cell r="AD105">
            <v>0.39338529000000044</v>
          </cell>
          <cell r="AE105">
            <v>0.43886131999999956</v>
          </cell>
        </row>
        <row r="106">
          <cell r="H106">
            <v>9.4114999999999976E-2</v>
          </cell>
          <cell r="I106">
            <v>3.5979999999999998E-2</v>
          </cell>
          <cell r="J106">
            <v>4.9454999999999999E-2</v>
          </cell>
          <cell r="K106">
            <v>1.6729999999999998E-2</v>
          </cell>
          <cell r="L106">
            <v>8.9494999999999991E-2</v>
          </cell>
          <cell r="M106">
            <v>0.18592000000000003</v>
          </cell>
          <cell r="N106">
            <v>0.22197</v>
          </cell>
          <cell r="O106">
            <v>6.1249999999999999E-2</v>
          </cell>
          <cell r="P106">
            <v>0.23075499999999996</v>
          </cell>
          <cell r="Q106">
            <v>0.19785499999999995</v>
          </cell>
          <cell r="R106">
            <v>0.15771000000000002</v>
          </cell>
          <cell r="S106">
            <v>0.15168999999999996</v>
          </cell>
          <cell r="T106">
            <v>0.16621499999999997</v>
          </cell>
          <cell r="U106">
            <v>0.24384500000000001</v>
          </cell>
          <cell r="V106">
            <v>0.190085</v>
          </cell>
          <cell r="W106">
            <v>0.16197999999999999</v>
          </cell>
          <cell r="X106">
            <v>0.14038499999999998</v>
          </cell>
          <cell r="Y106">
            <v>0.31633</v>
          </cell>
          <cell r="Z106">
            <v>0.6502</v>
          </cell>
          <cell r="AA106">
            <v>0.64700000000000002</v>
          </cell>
          <cell r="AB106">
            <v>0.45748749999999927</v>
          </cell>
          <cell r="AC106">
            <v>0.5602725700000003</v>
          </cell>
          <cell r="AD106">
            <v>0.47068721000000047</v>
          </cell>
          <cell r="AE106">
            <v>0.54478340999999997</v>
          </cell>
        </row>
        <row r="107">
          <cell r="H107">
            <v>0.174785</v>
          </cell>
          <cell r="I107">
            <v>6.6820000000000004E-2</v>
          </cell>
          <cell r="J107">
            <v>9.184500000000001E-2</v>
          </cell>
          <cell r="K107">
            <v>3.107E-2</v>
          </cell>
          <cell r="L107">
            <v>0.16620499999999999</v>
          </cell>
          <cell r="M107">
            <v>0.34528000000000003</v>
          </cell>
          <cell r="N107">
            <v>0.41223000000000004</v>
          </cell>
          <cell r="O107">
            <v>0.11375</v>
          </cell>
          <cell r="P107">
            <v>0.42854499999999995</v>
          </cell>
          <cell r="Q107">
            <v>0.36744499999999997</v>
          </cell>
          <cell r="R107">
            <v>0.29289000000000004</v>
          </cell>
          <cell r="S107">
            <v>0.28170999999999996</v>
          </cell>
          <cell r="T107">
            <v>0.30868499999999999</v>
          </cell>
          <cell r="U107">
            <v>0.45285500000000001</v>
          </cell>
          <cell r="V107">
            <v>0.35301500000000002</v>
          </cell>
          <cell r="W107">
            <v>0.35450480000000001</v>
          </cell>
          <cell r="X107">
            <v>0.30724260000000003</v>
          </cell>
          <cell r="Y107">
            <v>0.6923108</v>
          </cell>
          <cell r="Z107">
            <v>0.6502</v>
          </cell>
          <cell r="AA107">
            <v>0.64700000000000002</v>
          </cell>
          <cell r="AB107">
            <v>0.45748749999999927</v>
          </cell>
          <cell r="AC107">
            <v>0.5602725700000003</v>
          </cell>
          <cell r="AD107">
            <v>0.47068721000000047</v>
          </cell>
          <cell r="AE107">
            <v>0.54478340999999997</v>
          </cell>
        </row>
        <row r="108">
          <cell r="H108">
            <v>0.16187400000000002</v>
          </cell>
          <cell r="I108">
            <v>0.40232200000000001</v>
          </cell>
          <cell r="J108">
            <v>0.21423400000000004</v>
          </cell>
          <cell r="K108">
            <v>0.16636200000000001</v>
          </cell>
          <cell r="L108">
            <v>0.14161000000000001</v>
          </cell>
          <cell r="M108">
            <v>0.21616506400000002</v>
          </cell>
          <cell r="N108">
            <v>0.43234400000000001</v>
          </cell>
          <cell r="O108">
            <v>0.29482056200000006</v>
          </cell>
          <cell r="P108">
            <v>0.20296021200000003</v>
          </cell>
          <cell r="Q108">
            <v>0.39565800000000001</v>
          </cell>
          <cell r="R108">
            <v>0.36665600000000004</v>
          </cell>
          <cell r="S108">
            <v>0.54201909199999998</v>
          </cell>
          <cell r="T108">
            <v>0.55654331400000001</v>
          </cell>
          <cell r="U108">
            <v>0.70082122600000007</v>
          </cell>
          <cell r="V108">
            <v>0.47504799999999997</v>
          </cell>
          <cell r="W108">
            <v>0.35580000000000001</v>
          </cell>
          <cell r="X108">
            <v>0.66449999999999998</v>
          </cell>
          <cell r="Y108">
            <v>1.038</v>
          </cell>
          <cell r="Z108">
            <v>0.46650000000000003</v>
          </cell>
          <cell r="AA108">
            <v>0.95889999999999997</v>
          </cell>
          <cell r="AB108">
            <v>0.46645769387703823</v>
          </cell>
          <cell r="AC108">
            <v>0.49047162329837557</v>
          </cell>
          <cell r="AD108">
            <v>0.51237945405876495</v>
          </cell>
          <cell r="AE108">
            <v>0.52849590625857834</v>
          </cell>
        </row>
        <row r="109">
          <cell r="H109">
            <v>0.31422600000000006</v>
          </cell>
          <cell r="I109">
            <v>1.1833</v>
          </cell>
          <cell r="J109">
            <v>0.63009999999999999</v>
          </cell>
          <cell r="K109">
            <v>0.48930000000000001</v>
          </cell>
          <cell r="L109">
            <v>0.41649999999999998</v>
          </cell>
          <cell r="M109">
            <v>0.63577960000000011</v>
          </cell>
          <cell r="N109">
            <v>1.2715999999999998</v>
          </cell>
          <cell r="O109">
            <v>0.86711930000000004</v>
          </cell>
          <cell r="P109">
            <v>0.59694180000000008</v>
          </cell>
          <cell r="Q109">
            <v>1.1637</v>
          </cell>
          <cell r="R109">
            <v>1.0784</v>
          </cell>
          <cell r="S109">
            <v>1.5941737999999999</v>
          </cell>
          <cell r="T109">
            <v>1.6368920999999999</v>
          </cell>
          <cell r="U109">
            <v>2.0612388999999998</v>
          </cell>
          <cell r="V109">
            <v>1.3971999999999998</v>
          </cell>
          <cell r="W109">
            <v>1.0427</v>
          </cell>
          <cell r="X109">
            <v>0.80215000000000003</v>
          </cell>
          <cell r="Y109">
            <v>0.2843</v>
          </cell>
          <cell r="Z109">
            <v>0.34749999999999998</v>
          </cell>
          <cell r="AA109">
            <v>0.2964</v>
          </cell>
          <cell r="AB109">
            <v>0.53927991626881955</v>
          </cell>
          <cell r="AC109">
            <v>0.4102555079683779</v>
          </cell>
          <cell r="AD109">
            <v>0.42249327104785911</v>
          </cell>
          <cell r="AE109">
            <v>0.42234898958167211</v>
          </cell>
        </row>
        <row r="131">
          <cell r="H131">
            <v>2.7637531750820971E-2</v>
          </cell>
          <cell r="I131">
            <v>6.7805425246072637E-2</v>
          </cell>
          <cell r="J131">
            <v>4.9110933933817151E-2</v>
          </cell>
          <cell r="K131">
            <v>3.8348970016221416E-2</v>
          </cell>
          <cell r="L131">
            <v>6.6037027419237657E-2</v>
          </cell>
          <cell r="M131">
            <v>2.9153301316679522E-2</v>
          </cell>
          <cell r="N131">
            <v>7.9577902207574089E-2</v>
          </cell>
          <cell r="O131">
            <v>0.19129011921134953</v>
          </cell>
          <cell r="P131">
            <v>0.14137077484240779</v>
          </cell>
          <cell r="Q131">
            <v>0.21059091834994842</v>
          </cell>
          <cell r="R131">
            <v>0.10413336917448265</v>
          </cell>
          <cell r="S131">
            <v>0.21539085530850052</v>
          </cell>
          <cell r="T131">
            <v>0.19139117051574009</v>
          </cell>
          <cell r="U131">
            <v>0.25454823575984653</v>
          </cell>
          <cell r="V131">
            <v>0.21195511095922112</v>
          </cell>
          <cell r="W131">
            <v>0.19125980382003235</v>
          </cell>
          <cell r="X131">
            <v>0.26220792463265175</v>
          </cell>
          <cell r="Y131">
            <v>0.21725019930928702</v>
          </cell>
          <cell r="Z131">
            <v>2.7993000000000001E-2</v>
          </cell>
          <cell r="AA131">
            <v>4.1474999999999998E-2</v>
          </cell>
          <cell r="AB131">
            <v>4.0846333382852616E-2</v>
          </cell>
          <cell r="AC131">
            <v>5.0886648139373152E-2</v>
          </cell>
          <cell r="AD131">
            <v>5.2535476840249826E-2</v>
          </cell>
          <cell r="AE131">
            <v>5.8530607733513491E-2</v>
          </cell>
        </row>
        <row r="132">
          <cell r="H132">
            <v>1.245184060327729E-2</v>
          </cell>
          <cell r="I132">
            <v>3.0549122650087968E-2</v>
          </cell>
          <cell r="J132">
            <v>2.2126488238364762E-2</v>
          </cell>
          <cell r="K132">
            <v>1.7277782482426805E-2</v>
          </cell>
          <cell r="L132">
            <v>2.9752386962492529E-2</v>
          </cell>
          <cell r="M132">
            <v>1.3134756906930521E-2</v>
          </cell>
          <cell r="N132">
            <v>3.585310594179475E-2</v>
          </cell>
          <cell r="O132">
            <v>8.6184037521038065E-2</v>
          </cell>
          <cell r="P132">
            <v>6.3693327254058227E-2</v>
          </cell>
          <cell r="Q132">
            <v>9.4879838454222556E-2</v>
          </cell>
          <cell r="R132">
            <v>4.6916350060977136E-2</v>
          </cell>
          <cell r="S132">
            <v>9.7042406749124469E-2</v>
          </cell>
          <cell r="T132">
            <v>8.6229565274614936E-2</v>
          </cell>
          <cell r="U132">
            <v>0.11468441126016633</v>
          </cell>
          <cell r="V132">
            <v>9.5494463127510462E-2</v>
          </cell>
          <cell r="W132">
            <v>8.6170379194964994E-2</v>
          </cell>
          <cell r="X132">
            <v>0.11813541498129401</v>
          </cell>
          <cell r="Y132">
            <v>9.78801174149391E-2</v>
          </cell>
          <cell r="Z132">
            <v>8.2645999999999997E-2</v>
          </cell>
          <cell r="AA132">
            <v>0.12245</v>
          </cell>
          <cell r="AB132">
            <v>0.12059393665413629</v>
          </cell>
          <cell r="AC132">
            <v>0.15023677069719693</v>
          </cell>
          <cell r="AD132">
            <v>0.15510474114740425</v>
          </cell>
          <cell r="AE132">
            <v>0.17280465140370652</v>
          </cell>
        </row>
        <row r="133">
          <cell r="H133">
            <v>1.461062764590175E-2</v>
          </cell>
          <cell r="I133">
            <v>3.5845452103839388E-2</v>
          </cell>
          <cell r="J133">
            <v>2.5962577827818099E-2</v>
          </cell>
          <cell r="K133">
            <v>2.0273247501351788E-2</v>
          </cell>
          <cell r="L133">
            <v>3.4910585618269804E-2</v>
          </cell>
          <cell r="M133">
            <v>1.5411941776389961E-2</v>
          </cell>
          <cell r="N133">
            <v>4.2068991850631177E-2</v>
          </cell>
          <cell r="O133">
            <v>0.10112584326761248</v>
          </cell>
          <cell r="P133">
            <v>7.4735897903533979E-2</v>
          </cell>
          <cell r="Q133">
            <v>0.11132924319582904</v>
          </cell>
          <cell r="R133">
            <v>5.5050280764540223E-2</v>
          </cell>
          <cell r="S133">
            <v>0.11386673794237505</v>
          </cell>
          <cell r="T133">
            <v>0.10117926420964501</v>
          </cell>
          <cell r="U133">
            <v>0.13456735297998723</v>
          </cell>
          <cell r="V133">
            <v>0.11205042591326843</v>
          </cell>
          <cell r="W133">
            <v>0.10110981698500271</v>
          </cell>
          <cell r="X133">
            <v>0.13861666038605433</v>
          </cell>
          <cell r="Y133">
            <v>0.11484968327577393</v>
          </cell>
          <cell r="Z133">
            <v>2.2661000000000001E-2</v>
          </cell>
          <cell r="AA133">
            <v>3.3575000000000001E-2</v>
          </cell>
          <cell r="AB133">
            <v>3.3066079405166406E-2</v>
          </cell>
          <cell r="AC133">
            <v>4.1193953255683029E-2</v>
          </cell>
          <cell r="AD133">
            <v>4.2528719346868915E-2</v>
          </cell>
          <cell r="AE133">
            <v>4.7381920546177597E-2</v>
          </cell>
        </row>
        <row r="134">
          <cell r="H134">
            <v>4.7323598598832305E-2</v>
          </cell>
          <cell r="I134">
            <v>6.3539377139690933E-2</v>
          </cell>
          <cell r="J134">
            <v>7.4493301011168897E-2</v>
          </cell>
          <cell r="K134">
            <v>5.6242276796304551E-2</v>
          </cell>
          <cell r="L134">
            <v>4.7356692024425905E-2</v>
          </cell>
          <cell r="M134">
            <v>0.13958806915375851</v>
          </cell>
          <cell r="N134">
            <v>9.9958692005435654E-2</v>
          </cell>
          <cell r="O134">
            <v>0.13430966777158107</v>
          </cell>
          <cell r="P134">
            <v>6.0114207590754469E-2</v>
          </cell>
          <cell r="Q134">
            <v>5.8310615895903861E-2</v>
          </cell>
          <cell r="R134">
            <v>7.3368124540986873E-2</v>
          </cell>
          <cell r="S134">
            <v>0.10579968162270412</v>
          </cell>
          <cell r="T134">
            <v>0.13090104493544141</v>
          </cell>
          <cell r="U134">
            <v>0.18562102415444087</v>
          </cell>
          <cell r="V134">
            <v>6.9612020736114513E-2</v>
          </cell>
          <cell r="W134">
            <v>8.6866670950193486E-2</v>
          </cell>
          <cell r="X134">
            <v>0.15042390425477303</v>
          </cell>
          <cell r="Y134">
            <v>6.9917599237908579E-2</v>
          </cell>
          <cell r="Z134">
            <v>6.0696E-2</v>
          </cell>
          <cell r="AA134">
            <v>0.20314799999999997</v>
          </cell>
          <cell r="AB134">
            <v>0.13470040401937183</v>
          </cell>
          <cell r="AC134">
            <v>0.11643600922484103</v>
          </cell>
          <cell r="AD134">
            <v>0.11439186666203939</v>
          </cell>
          <cell r="AE134">
            <v>0.11940706859733403</v>
          </cell>
        </row>
        <row r="135">
          <cell r="H135">
            <v>8.7405897783390932E-2</v>
          </cell>
          <cell r="I135">
            <v>0.11735617045042701</v>
          </cell>
          <cell r="J135">
            <v>0.13758788525203705</v>
          </cell>
          <cell r="K135">
            <v>0.10387854775026077</v>
          </cell>
          <cell r="L135">
            <v>8.746702078883388E-2</v>
          </cell>
          <cell r="M135">
            <v>0.25781683695828184</v>
          </cell>
          <cell r="N135">
            <v>0.18462203794037227</v>
          </cell>
          <cell r="O135">
            <v>0.24806771759013438</v>
          </cell>
          <cell r="P135">
            <v>0.11102993938708366</v>
          </cell>
          <cell r="Q135">
            <v>0.10769873559044393</v>
          </cell>
          <cell r="R135">
            <v>0.1355097030669774</v>
          </cell>
          <cell r="S135">
            <v>0.19541024840104954</v>
          </cell>
          <cell r="T135">
            <v>0.24177204802951249</v>
          </cell>
          <cell r="U135">
            <v>0.34283893752939848</v>
          </cell>
          <cell r="V135">
            <v>0.12857224194920477</v>
          </cell>
          <cell r="W135">
            <v>0.16044129327991158</v>
          </cell>
          <cell r="X135">
            <v>0.27783044376924665</v>
          </cell>
          <cell r="Y135">
            <v>0.12913664034838468</v>
          </cell>
          <cell r="Z135">
            <v>3.0348E-2</v>
          </cell>
          <cell r="AA135">
            <v>0.10157399999999998</v>
          </cell>
          <cell r="AB135">
            <v>6.7350202009685917E-2</v>
          </cell>
          <cell r="AC135">
            <v>5.8218004612420514E-2</v>
          </cell>
          <cell r="AD135">
            <v>5.7195933331019695E-2</v>
          </cell>
          <cell r="AE135">
            <v>5.9703534298667017E-2</v>
          </cell>
        </row>
        <row r="136">
          <cell r="H136">
            <v>2.1851474445847733E-2</v>
          </cell>
          <cell r="I136">
            <v>2.9339042612606753E-2</v>
          </cell>
          <cell r="J136">
            <v>3.4396971313009263E-2</v>
          </cell>
          <cell r="K136">
            <v>2.5969636937565193E-2</v>
          </cell>
          <cell r="L136">
            <v>2.186675519720847E-2</v>
          </cell>
          <cell r="M136">
            <v>6.4454209239570459E-2</v>
          </cell>
          <cell r="N136">
            <v>4.6155509485093067E-2</v>
          </cell>
          <cell r="O136">
            <v>6.2016929397533595E-2</v>
          </cell>
          <cell r="P136">
            <v>2.7757484846770916E-2</v>
          </cell>
          <cell r="Q136">
            <v>2.6924683897610983E-2</v>
          </cell>
          <cell r="R136">
            <v>3.3877425766744351E-2</v>
          </cell>
          <cell r="S136">
            <v>4.8852562100262384E-2</v>
          </cell>
          <cell r="T136">
            <v>6.0443012007378123E-2</v>
          </cell>
          <cell r="U136">
            <v>8.570973438234962E-2</v>
          </cell>
          <cell r="V136">
            <v>3.2143060487301194E-2</v>
          </cell>
          <cell r="W136">
            <v>4.0110323319977895E-2</v>
          </cell>
          <cell r="X136">
            <v>6.9457610942311662E-2</v>
          </cell>
          <cell r="Y136">
            <v>3.228416008709617E-2</v>
          </cell>
          <cell r="Z136">
            <v>0.18546000000000001</v>
          </cell>
          <cell r="AA136">
            <v>0.62073</v>
          </cell>
          <cell r="AB136">
            <v>0.41158456783696956</v>
          </cell>
          <cell r="AC136">
            <v>0.35577669485368096</v>
          </cell>
          <cell r="AD136">
            <v>0.34953070368956485</v>
          </cell>
          <cell r="AE136">
            <v>0.36485493182518736</v>
          </cell>
        </row>
        <row r="137">
          <cell r="H137">
            <v>4.2189029171929009E-2</v>
          </cell>
          <cell r="I137">
            <v>5.6645409797275316E-2</v>
          </cell>
          <cell r="J137">
            <v>6.6410842423784755E-2</v>
          </cell>
          <cell r="K137">
            <v>5.0140038515869477E-2</v>
          </cell>
          <cell r="L137">
            <v>4.2218531989531759E-2</v>
          </cell>
          <cell r="M137">
            <v>0.12444288464838921</v>
          </cell>
          <cell r="N137">
            <v>8.9113260569099004E-2</v>
          </cell>
          <cell r="O137">
            <v>0.11973718524075097</v>
          </cell>
          <cell r="P137">
            <v>5.3591868175390939E-2</v>
          </cell>
          <cell r="Q137">
            <v>5.1983964616041198E-2</v>
          </cell>
          <cell r="R137">
            <v>6.5407746625291335E-2</v>
          </cell>
          <cell r="S137">
            <v>9.432050787598395E-2</v>
          </cell>
          <cell r="T137">
            <v>0.11669839502766798</v>
          </cell>
          <cell r="U137">
            <v>0.16548130393381105</v>
          </cell>
          <cell r="V137">
            <v>6.2059176827379478E-2</v>
          </cell>
          <cell r="W137">
            <v>7.7441712449917086E-2</v>
          </cell>
          <cell r="X137">
            <v>0.13410304103366871</v>
          </cell>
          <cell r="Y137">
            <v>6.2331600326610628E-2</v>
          </cell>
          <cell r="Z137">
            <v>6.0696E-2</v>
          </cell>
          <cell r="AA137">
            <v>0.20314799999999997</v>
          </cell>
          <cell r="AB137">
            <v>0.13470040401937183</v>
          </cell>
          <cell r="AC137">
            <v>0.11643600922484103</v>
          </cell>
          <cell r="AD137">
            <v>0.11439186666203939</v>
          </cell>
          <cell r="AE137">
            <v>0.11940706859733403</v>
          </cell>
        </row>
        <row r="138">
          <cell r="H138">
            <v>8.3687999999999999E-2</v>
          </cell>
          <cell r="I138">
            <v>7.8474000000000002E-2</v>
          </cell>
          <cell r="J138">
            <v>0.23700600000000002</v>
          </cell>
          <cell r="K138">
            <v>0.23515800000000001</v>
          </cell>
          <cell r="L138">
            <v>0.27984000000000003</v>
          </cell>
          <cell r="M138">
            <v>0.176814</v>
          </cell>
          <cell r="N138">
            <v>8.4347999999999992E-2</v>
          </cell>
          <cell r="O138">
            <v>0.40854000000000001</v>
          </cell>
          <cell r="P138">
            <v>0.225324</v>
          </cell>
          <cell r="Q138">
            <v>5.4120000000000001E-2</v>
          </cell>
          <cell r="R138">
            <v>0.40906799999999999</v>
          </cell>
          <cell r="S138">
            <v>0.27079799999999998</v>
          </cell>
          <cell r="T138">
            <v>0.207372</v>
          </cell>
          <cell r="U138">
            <v>0.19912200000000002</v>
          </cell>
          <cell r="V138">
            <v>0.15206400000000003</v>
          </cell>
          <cell r="W138">
            <v>0.27260000000000001</v>
          </cell>
          <cell r="X138">
            <v>0.189</v>
          </cell>
          <cell r="Y138">
            <v>0.1072</v>
          </cell>
          <cell r="Z138">
            <v>0.44969999999999999</v>
          </cell>
          <cell r="AA138">
            <v>0.112</v>
          </cell>
          <cell r="AB138">
            <v>0.4401652614761517</v>
          </cell>
          <cell r="AC138">
            <v>0.21984801303614007</v>
          </cell>
          <cell r="AD138">
            <v>0.15364627260124672</v>
          </cell>
          <cell r="AE138">
            <v>0.15855763042086438</v>
          </cell>
        </row>
        <row r="139">
          <cell r="H139">
            <v>4.3112000000000004E-2</v>
          </cell>
          <cell r="I139">
            <v>4.0426000000000004E-2</v>
          </cell>
          <cell r="J139">
            <v>0.12209400000000002</v>
          </cell>
          <cell r="K139">
            <v>0.12114200000000001</v>
          </cell>
          <cell r="L139">
            <v>0.14416000000000001</v>
          </cell>
          <cell r="M139">
            <v>9.1086E-2</v>
          </cell>
          <cell r="N139">
            <v>4.3452000000000005E-2</v>
          </cell>
          <cell r="O139">
            <v>0.21046000000000001</v>
          </cell>
          <cell r="P139">
            <v>0.11607600000000001</v>
          </cell>
          <cell r="Q139">
            <v>2.7880000000000002E-2</v>
          </cell>
          <cell r="R139">
            <v>0.210732</v>
          </cell>
          <cell r="S139">
            <v>0.13950200000000001</v>
          </cell>
          <cell r="T139">
            <v>0.10682800000000001</v>
          </cell>
          <cell r="U139">
            <v>0.102578</v>
          </cell>
          <cell r="V139">
            <v>7.8336000000000017E-2</v>
          </cell>
          <cell r="W139">
            <v>0.14680000000000001</v>
          </cell>
          <cell r="X139">
            <v>0.24359999999999998</v>
          </cell>
          <cell r="Y139">
            <v>0.1031</v>
          </cell>
          <cell r="Z139">
            <v>0.1915</v>
          </cell>
          <cell r="AA139">
            <v>0.29419999999999996</v>
          </cell>
          <cell r="AB139">
            <v>0.35744725178671727</v>
          </cell>
          <cell r="AC139">
            <v>0.22417923952580085</v>
          </cell>
          <cell r="AD139">
            <v>0.17356368464901417</v>
          </cell>
          <cell r="AE139">
            <v>0.17526384939785247</v>
          </cell>
        </row>
        <row r="140">
          <cell r="H140">
            <v>0.1671</v>
          </cell>
          <cell r="I140">
            <v>7.1599999999999997E-2</v>
          </cell>
          <cell r="J140">
            <v>0.26939999999999997</v>
          </cell>
          <cell r="K140">
            <v>4.3299999999999998E-2</v>
          </cell>
          <cell r="L140">
            <v>4.5899999999999996E-2</v>
          </cell>
          <cell r="M140">
            <v>9.9299999999999999E-2</v>
          </cell>
          <cell r="N140">
            <v>0.22140000000000001</v>
          </cell>
          <cell r="O140">
            <v>0.3105</v>
          </cell>
          <cell r="P140">
            <v>0.33019999999999999</v>
          </cell>
          <cell r="Q140">
            <v>0.38160000000000005</v>
          </cell>
          <cell r="R140">
            <v>0.1825</v>
          </cell>
          <cell r="S140">
            <v>0.3387</v>
          </cell>
          <cell r="T140">
            <v>0.48710000000000003</v>
          </cell>
          <cell r="U140">
            <v>0.3115</v>
          </cell>
          <cell r="V140">
            <v>0.2233</v>
          </cell>
          <cell r="W140">
            <v>0.1108</v>
          </cell>
          <cell r="X140">
            <v>0.22839999999999999</v>
          </cell>
          <cell r="Y140">
            <v>0.25869999999999999</v>
          </cell>
          <cell r="Z140">
            <v>7.1999999999999995E-2</v>
          </cell>
          <cell r="AA140">
            <v>0.26689999999999997</v>
          </cell>
          <cell r="AB140">
            <v>0.13994319</v>
          </cell>
          <cell r="AC140">
            <v>0.13183231000000001</v>
          </cell>
          <cell r="AD140">
            <v>0.11379148000000006</v>
          </cell>
          <cell r="AE140">
            <v>0.11830017999999998</v>
          </cell>
        </row>
        <row r="141">
          <cell r="H141">
            <v>6.2100589823534016E-2</v>
          </cell>
          <cell r="I141">
            <v>8.3379812909919804E-2</v>
          </cell>
          <cell r="J141">
            <v>9.7754145239702855E-2</v>
          </cell>
          <cell r="K141">
            <v>7.3804162521046185E-2</v>
          </cell>
          <cell r="L141">
            <v>6.2144016809424593E-2</v>
          </cell>
          <cell r="M141">
            <v>0.18317502648648007</v>
          </cell>
          <cell r="N141">
            <v>0.13117121088250666</v>
          </cell>
          <cell r="O141">
            <v>0.17624842223693205</v>
          </cell>
          <cell r="P141">
            <v>7.8885119870244436E-2</v>
          </cell>
          <cell r="Q141">
            <v>7.6518349139207631E-2</v>
          </cell>
          <cell r="R141">
            <v>9.6277627719423012E-2</v>
          </cell>
          <cell r="S141">
            <v>0.13883607389219457</v>
          </cell>
          <cell r="T141">
            <v>0.17177544269020198</v>
          </cell>
          <cell r="U141">
            <v>0.24358196386028133</v>
          </cell>
          <cell r="V141">
            <v>9.1348664820841821E-2</v>
          </cell>
          <cell r="W141">
            <v>3.3659473654209432E-2</v>
          </cell>
          <cell r="X141">
            <v>5.7814844658594489E-2</v>
          </cell>
          <cell r="Y141">
            <v>2.6639964131567617E-2</v>
          </cell>
          <cell r="Z141">
            <v>4.7600000000000003E-2</v>
          </cell>
          <cell r="AA141">
            <v>2.12E-2</v>
          </cell>
          <cell r="AB141">
            <v>3.7391982114600208E-2</v>
          </cell>
          <cell r="AC141">
            <v>3.8556202084216395E-2</v>
          </cell>
          <cell r="AD141">
            <v>3.9254739655337212E-2</v>
          </cell>
          <cell r="AE141">
            <v>3.9612886681477867E-2</v>
          </cell>
        </row>
        <row r="142">
          <cell r="H142">
            <v>2.5129410176465982E-2</v>
          </cell>
          <cell r="I142">
            <v>3.3740187090080198E-2</v>
          </cell>
          <cell r="J142">
            <v>3.9556854760297154E-2</v>
          </cell>
          <cell r="K142">
            <v>2.9865337478953799E-2</v>
          </cell>
          <cell r="L142">
            <v>2.5146983190575397E-2</v>
          </cell>
          <cell r="M142">
            <v>7.4122973513519944E-2</v>
          </cell>
          <cell r="N142">
            <v>5.3079289117493357E-2</v>
          </cell>
          <cell r="O142">
            <v>7.1320077763067966E-2</v>
          </cell>
          <cell r="P142">
            <v>3.1921380129755567E-2</v>
          </cell>
          <cell r="Q142">
            <v>3.0963650860792346E-2</v>
          </cell>
          <cell r="R142">
            <v>3.8959372280576977E-2</v>
          </cell>
          <cell r="S142">
            <v>5.6180926107805416E-2</v>
          </cell>
          <cell r="T142">
            <v>6.9510057309798035E-2</v>
          </cell>
          <cell r="U142">
            <v>9.8567036139718664E-2</v>
          </cell>
          <cell r="V142">
            <v>3.6964835179158176E-2</v>
          </cell>
          <cell r="W142">
            <v>1.3620526345790574E-2</v>
          </cell>
          <cell r="X142">
            <v>2.3395155341405505E-2</v>
          </cell>
          <cell r="Y142">
            <v>1.0780035868432387E-2</v>
          </cell>
          <cell r="Z142">
            <v>4.7600000000000003E-2</v>
          </cell>
          <cell r="AA142">
            <v>2.12E-2</v>
          </cell>
          <cell r="AB142">
            <v>3.7391982114600208E-2</v>
          </cell>
          <cell r="AC142">
            <v>3.8556202084216395E-2</v>
          </cell>
          <cell r="AD142">
            <v>3.9254739655337212E-2</v>
          </cell>
          <cell r="AE142">
            <v>3.9612886681477867E-2</v>
          </cell>
        </row>
        <row r="143">
          <cell r="H143">
            <v>1.8200000000000001E-2</v>
          </cell>
          <cell r="I143">
            <v>2.7699999999999999E-2</v>
          </cell>
          <cell r="J143">
            <v>1.0199999999999999E-2</v>
          </cell>
          <cell r="K143">
            <v>7.4000000000000003E-3</v>
          </cell>
          <cell r="L143">
            <v>3.2199999999999999E-2</v>
          </cell>
          <cell r="M143">
            <v>1.3099999999999999E-2</v>
          </cell>
          <cell r="N143">
            <v>7.7200000000000005E-2</v>
          </cell>
          <cell r="O143">
            <v>4.1299999999999996E-2</v>
          </cell>
          <cell r="P143">
            <v>4.8000000000000001E-2</v>
          </cell>
          <cell r="Q143">
            <v>4.5499999999999999E-2</v>
          </cell>
          <cell r="R143">
            <v>5.1299999999999998E-2</v>
          </cell>
          <cell r="S143">
            <v>5.0299999999999997E-2</v>
          </cell>
          <cell r="T143">
            <v>2.52E-2</v>
          </cell>
          <cell r="U143">
            <v>3.0499999999999999E-2</v>
          </cell>
          <cell r="V143">
            <v>2.5999999999999999E-2</v>
          </cell>
          <cell r="W143">
            <v>6.9501599999999997E-2</v>
          </cell>
          <cell r="X143">
            <v>0.11937869999999999</v>
          </cell>
          <cell r="Y143">
            <v>5.5007399999999998E-2</v>
          </cell>
          <cell r="Z143">
            <v>0.3372</v>
          </cell>
          <cell r="AA143">
            <v>1.1285999999999998</v>
          </cell>
          <cell r="AB143">
            <v>0.74833557788539917</v>
          </cell>
          <cell r="AC143">
            <v>0.64686671791578354</v>
          </cell>
          <cell r="AD143">
            <v>0.63551037034466329</v>
          </cell>
          <cell r="AE143">
            <v>0.66337260331852244</v>
          </cell>
        </row>
        <row r="144">
          <cell r="H144">
            <v>1.6199999999999999E-2</v>
          </cell>
          <cell r="I144">
            <v>7.2800000000000004E-2</v>
          </cell>
          <cell r="J144">
            <v>0.23139999999999999</v>
          </cell>
          <cell r="K144">
            <v>6.2899999999999998E-2</v>
          </cell>
          <cell r="L144">
            <v>8.0299999999999996E-2</v>
          </cell>
          <cell r="M144">
            <v>0.1036</v>
          </cell>
          <cell r="N144">
            <v>0.13750000000000001</v>
          </cell>
          <cell r="O144">
            <v>0.12790000000000001</v>
          </cell>
          <cell r="P144">
            <v>0.24299999999999999</v>
          </cell>
          <cell r="Q144">
            <v>0.21619999999999998</v>
          </cell>
          <cell r="R144">
            <v>0.15919999999999998</v>
          </cell>
          <cell r="S144">
            <v>0.2424</v>
          </cell>
          <cell r="T144">
            <v>0.153</v>
          </cell>
          <cell r="U144">
            <v>0.15630000000000002</v>
          </cell>
          <cell r="V144">
            <v>0.32839999999999997</v>
          </cell>
          <cell r="W144">
            <v>0.2853</v>
          </cell>
          <cell r="X144">
            <v>8.43E-2</v>
          </cell>
          <cell r="Y144">
            <v>0.13190000000000002</v>
          </cell>
          <cell r="Z144">
            <v>0.14849999999999999</v>
          </cell>
          <cell r="AA144">
            <v>0.33030000000000004</v>
          </cell>
          <cell r="AB144">
            <v>0.26767490999999999</v>
          </cell>
          <cell r="AC144">
            <v>0.22668945999999998</v>
          </cell>
          <cell r="AD144">
            <v>0.21574797999999998</v>
          </cell>
          <cell r="AE144">
            <v>0.248752</v>
          </cell>
        </row>
        <row r="145">
          <cell r="H145">
            <v>5.5926000000000003E-2</v>
          </cell>
          <cell r="I145">
            <v>7.7945400000000012E-2</v>
          </cell>
          <cell r="J145">
            <v>3.9616200000000004E-2</v>
          </cell>
          <cell r="K145">
            <v>3.7861200000000005E-2</v>
          </cell>
          <cell r="L145">
            <v>4.8601800000000001E-2</v>
          </cell>
          <cell r="M145">
            <v>4.8461400000000002E-2</v>
          </cell>
          <cell r="N145">
            <v>0.1010412</v>
          </cell>
          <cell r="O145">
            <v>5.0918399999999996E-2</v>
          </cell>
          <cell r="P145">
            <v>5.8921200000000007E-2</v>
          </cell>
          <cell r="Q145">
            <v>8.45442E-2</v>
          </cell>
          <cell r="R145">
            <v>9.3974400000000013E-2</v>
          </cell>
          <cell r="S145">
            <v>5.9202000000000005E-2</v>
          </cell>
          <cell r="T145">
            <v>7.4201400000000001E-2</v>
          </cell>
          <cell r="U145">
            <v>0.1071486</v>
          </cell>
          <cell r="V145">
            <v>0.11398140000000001</v>
          </cell>
          <cell r="W145">
            <v>9.4021200000000013E-2</v>
          </cell>
          <cell r="X145">
            <v>5.4498600000000001E-2</v>
          </cell>
          <cell r="Y145">
            <v>5.9061600000000006E-2</v>
          </cell>
          <cell r="Z145">
            <v>0.3604</v>
          </cell>
          <cell r="AA145">
            <v>0.33529999999999999</v>
          </cell>
          <cell r="AB145">
            <v>0.18800158000000008</v>
          </cell>
          <cell r="AC145">
            <v>0.1901061300000001</v>
          </cell>
          <cell r="AD145">
            <v>0.24725164000000002</v>
          </cell>
          <cell r="AE145">
            <v>0.28489977000000005</v>
          </cell>
        </row>
        <row r="146">
          <cell r="H146">
            <v>0.18307400000000001</v>
          </cell>
          <cell r="I146">
            <v>0.25515460000000001</v>
          </cell>
          <cell r="J146">
            <v>0.12968380000000002</v>
          </cell>
          <cell r="K146">
            <v>0.12393880000000002</v>
          </cell>
          <cell r="L146">
            <v>0.1590982</v>
          </cell>
          <cell r="M146">
            <v>0.15863859999999999</v>
          </cell>
          <cell r="N146">
            <v>0.33075880000000002</v>
          </cell>
          <cell r="O146">
            <v>0.16668160000000001</v>
          </cell>
          <cell r="P146">
            <v>0.19287880000000002</v>
          </cell>
          <cell r="Q146">
            <v>0.2767558</v>
          </cell>
          <cell r="R146">
            <v>0.3076256</v>
          </cell>
          <cell r="S146">
            <v>0.193798</v>
          </cell>
          <cell r="T146">
            <v>0.24289860000000002</v>
          </cell>
          <cell r="U146">
            <v>0.35075139999999999</v>
          </cell>
          <cell r="V146">
            <v>0.37311860000000002</v>
          </cell>
          <cell r="W146">
            <v>0.30777879999999996</v>
          </cell>
          <cell r="X146">
            <v>0.17840139999999999</v>
          </cell>
          <cell r="Y146">
            <v>0.19333839999999999</v>
          </cell>
          <cell r="Z146">
            <v>0.3604</v>
          </cell>
          <cell r="AA146">
            <v>0.33529999999999999</v>
          </cell>
          <cell r="AB146">
            <v>0.18800158000000008</v>
          </cell>
          <cell r="AC146">
            <v>0.1901061300000001</v>
          </cell>
          <cell r="AD146">
            <v>0.24725164000000002</v>
          </cell>
          <cell r="AE146">
            <v>0.28489977000000005</v>
          </cell>
        </row>
        <row r="147">
          <cell r="H147">
            <v>0.13889000000000001</v>
          </cell>
          <cell r="I147">
            <v>8.6394000000000026E-2</v>
          </cell>
          <cell r="J147">
            <v>8.9862000000000011E-2</v>
          </cell>
          <cell r="K147">
            <v>0.10047000000000002</v>
          </cell>
          <cell r="L147">
            <v>9.1595999999999997E-2</v>
          </cell>
          <cell r="M147">
            <v>5.3102692600000008E-2</v>
          </cell>
          <cell r="N147">
            <v>7.5077616799999997E-2</v>
          </cell>
          <cell r="O147">
            <v>0.14943000000000001</v>
          </cell>
          <cell r="P147">
            <v>0.19896800000000001</v>
          </cell>
          <cell r="Q147">
            <v>0.17751400000000001</v>
          </cell>
          <cell r="R147">
            <v>0.29961847200000008</v>
          </cell>
          <cell r="S147">
            <v>0.32215000000000005</v>
          </cell>
          <cell r="T147">
            <v>0.23167600000000005</v>
          </cell>
          <cell r="U147">
            <v>0.13569400000000001</v>
          </cell>
          <cell r="V147">
            <v>0.19543199999999999</v>
          </cell>
          <cell r="W147">
            <v>7.3900000000000007E-2</v>
          </cell>
          <cell r="X147">
            <v>0.19789999999999999</v>
          </cell>
          <cell r="Y147">
            <v>0.19040000000000001</v>
          </cell>
          <cell r="Z147">
            <v>0.27250000000000002</v>
          </cell>
          <cell r="AA147">
            <v>0.30969999999999998</v>
          </cell>
          <cell r="AB147">
            <v>0.14437921709174992</v>
          </cell>
          <cell r="AC147">
            <v>0.12593667786924057</v>
          </cell>
          <cell r="AD147">
            <v>0.11274781687252457</v>
          </cell>
          <cell r="AE147">
            <v>0.11357810546743598</v>
          </cell>
        </row>
        <row r="148">
          <cell r="H148">
            <v>0.26961000000000002</v>
          </cell>
          <cell r="I148">
            <v>0.16770600000000002</v>
          </cell>
          <cell r="J148">
            <v>0.17443800000000001</v>
          </cell>
          <cell r="K148">
            <v>0.19503000000000001</v>
          </cell>
          <cell r="L148">
            <v>0.17780399999999999</v>
          </cell>
          <cell r="M148">
            <v>0.10308169740000001</v>
          </cell>
          <cell r="N148">
            <v>0.14573890320000002</v>
          </cell>
          <cell r="O148">
            <v>0.29006999999999999</v>
          </cell>
          <cell r="P148">
            <v>0.38623200000000002</v>
          </cell>
          <cell r="Q148">
            <v>0.344586</v>
          </cell>
          <cell r="R148">
            <v>0.58161232800000007</v>
          </cell>
          <cell r="S148">
            <v>0.62535000000000007</v>
          </cell>
          <cell r="T148">
            <v>0.44972400000000012</v>
          </cell>
          <cell r="U148">
            <v>0.26340600000000003</v>
          </cell>
          <cell r="V148">
            <v>0.37936799999999998</v>
          </cell>
          <cell r="W148">
            <v>0.15509999999999999</v>
          </cell>
          <cell r="X148">
            <v>0.2155</v>
          </cell>
          <cell r="Y148">
            <v>0.21199999999999999</v>
          </cell>
          <cell r="Z148">
            <v>0.20980000000000001</v>
          </cell>
          <cell r="AA148">
            <v>0.19269999999999998</v>
          </cell>
          <cell r="AB148">
            <v>0.28119913349861531</v>
          </cell>
          <cell r="AC148">
            <v>0.25254892801661488</v>
          </cell>
          <cell r="AD148">
            <v>0.26806078039084402</v>
          </cell>
          <cell r="AE148">
            <v>0.28886737875496393</v>
          </cell>
        </row>
        <row r="168">
          <cell r="G168" t="str">
            <v>Western MT portion of state</v>
          </cell>
        </row>
        <row r="169">
          <cell r="H169">
            <v>5.8452515664333813</v>
          </cell>
          <cell r="I169">
            <v>2.3942560490388454</v>
          </cell>
          <cell r="J169">
            <v>3.2535508684892789</v>
          </cell>
          <cell r="K169">
            <v>3.8808061249763441</v>
          </cell>
          <cell r="L169">
            <v>2.6785158945721284</v>
          </cell>
          <cell r="M169">
            <v>2.1289433230787926</v>
          </cell>
          <cell r="N169">
            <v>1.9047034050448099</v>
          </cell>
          <cell r="O169">
            <v>2.9945048391710078</v>
          </cell>
          <cell r="P169">
            <v>3.7348996623363648</v>
          </cell>
          <cell r="Q169">
            <v>4.3096744291447084</v>
          </cell>
          <cell r="R169">
            <v>4.6932151602156393</v>
          </cell>
          <cell r="S169">
            <v>6.7040926655271003</v>
          </cell>
          <cell r="T169">
            <v>8.0155996509731651</v>
          </cell>
          <cell r="U169">
            <v>8.5121404979223296</v>
          </cell>
          <cell r="V169">
            <v>5.7106188925677364</v>
          </cell>
          <cell r="W169">
            <v>3.9531865469773946</v>
          </cell>
          <cell r="X169">
            <v>3.613957014984337</v>
          </cell>
          <cell r="Y169">
            <v>4.2577960031375479</v>
          </cell>
          <cell r="Z169">
            <v>2.9053730099999999</v>
          </cell>
          <cell r="AA169">
            <v>5.76397475</v>
          </cell>
          <cell r="AB169">
            <v>4.1477159651255757</v>
          </cell>
          <cell r="AC169">
            <v>4.3042855770003277</v>
          </cell>
          <cell r="AD169">
            <v>3.9757692712668407</v>
          </cell>
          <cell r="AE169">
            <v>3.9080659306945158</v>
          </cell>
        </row>
        <row r="170">
          <cell r="H170">
            <v>2.6335253613638385</v>
          </cell>
          <cell r="I170">
            <v>1.0787104635412517</v>
          </cell>
          <cell r="J170">
            <v>1.4658579924699486</v>
          </cell>
          <cell r="K170">
            <v>1.7484621896089618</v>
          </cell>
          <cell r="L170">
            <v>1.2067811725468609</v>
          </cell>
          <cell r="M170">
            <v>0.95917620833130801</v>
          </cell>
          <cell r="N170">
            <v>0.85814693620145599</v>
          </cell>
          <cell r="O170">
            <v>1.3491471408980753</v>
          </cell>
          <cell r="P170">
            <v>1.6827253491356049</v>
          </cell>
          <cell r="Q170">
            <v>1.9416849350932321</v>
          </cell>
          <cell r="R170">
            <v>2.1144857514330568</v>
          </cell>
          <cell r="S170">
            <v>3.0204684706789751</v>
          </cell>
          <cell r="T170">
            <v>3.6113561114457378</v>
          </cell>
          <cell r="U170">
            <v>3.8350681105841429</v>
          </cell>
          <cell r="V170">
            <v>2.5728678247182866</v>
          </cell>
          <cell r="W170">
            <v>1.7810725357744892</v>
          </cell>
          <cell r="X170">
            <v>1.628235730433635</v>
          </cell>
          <cell r="Y170">
            <v>1.9183115782676574</v>
          </cell>
          <cell r="Z170">
            <v>2.52049922</v>
          </cell>
          <cell r="AA170">
            <v>4.3866505</v>
          </cell>
          <cell r="AB170">
            <v>3.3467175863389964</v>
          </cell>
          <cell r="AC170">
            <v>3.4921085643107492</v>
          </cell>
          <cell r="AD170">
            <v>3.2325006595168051</v>
          </cell>
          <cell r="AE170">
            <v>3.2055077433563333</v>
          </cell>
        </row>
        <row r="171">
          <cell r="H171">
            <v>3.0901020722027819</v>
          </cell>
          <cell r="I171">
            <v>1.2657274874199036</v>
          </cell>
          <cell r="J171">
            <v>1.7199951390407733</v>
          </cell>
          <cell r="K171">
            <v>2.0515946854146958</v>
          </cell>
          <cell r="L171">
            <v>1.4160019328810107</v>
          </cell>
          <cell r="M171">
            <v>1.1254694685898994</v>
          </cell>
          <cell r="N171">
            <v>1.0069246587537342</v>
          </cell>
          <cell r="O171">
            <v>1.5830500199309174</v>
          </cell>
          <cell r="P171">
            <v>1.9744609885280306</v>
          </cell>
          <cell r="Q171">
            <v>2.2783166357620592</v>
          </cell>
          <cell r="R171">
            <v>2.4810760883513034</v>
          </cell>
          <cell r="S171">
            <v>3.5441298637939256</v>
          </cell>
          <cell r="T171">
            <v>4.2374602375810966</v>
          </cell>
          <cell r="U171">
            <v>4.4999573914935276</v>
          </cell>
          <cell r="V171">
            <v>3.0189282827139783</v>
          </cell>
          <cell r="W171">
            <v>2.0898587172481164</v>
          </cell>
          <cell r="X171">
            <v>1.9105244545820284</v>
          </cell>
          <cell r="Y171">
            <v>2.2508910185947957</v>
          </cell>
          <cell r="Z171">
            <v>0.65600877000000002</v>
          </cell>
          <cell r="AA171">
            <v>1.1345497499999999</v>
          </cell>
          <cell r="AB171">
            <v>0.87002001760199665</v>
          </cell>
          <cell r="AC171">
            <v>0.90846325570362163</v>
          </cell>
          <cell r="AD171">
            <v>0.8416976698075469</v>
          </cell>
          <cell r="AE171">
            <v>0.83495356000334453</v>
          </cell>
        </row>
        <row r="172">
          <cell r="H172">
            <v>1.9601639052244866</v>
          </cell>
          <cell r="I172">
            <v>1.8139548177464644</v>
          </cell>
          <cell r="J172">
            <v>1.5990745699068862</v>
          </cell>
          <cell r="K172">
            <v>1.2830229881440107</v>
          </cell>
          <cell r="L172">
            <v>0.979871173680254</v>
          </cell>
          <cell r="M172">
            <v>1.241660719000097</v>
          </cell>
          <cell r="N172">
            <v>1.8848305823635303</v>
          </cell>
          <cell r="O172">
            <v>2.4988567954738619</v>
          </cell>
          <cell r="P172">
            <v>2.288456066580165</v>
          </cell>
          <cell r="Q172">
            <v>1.2544054066975698</v>
          </cell>
          <cell r="R172">
            <v>1.5651299718837426</v>
          </cell>
          <cell r="S172">
            <v>2.1687149616138099</v>
          </cell>
          <cell r="T172">
            <v>2.726992850636329</v>
          </cell>
          <cell r="U172">
            <v>2.3639545922978495</v>
          </cell>
          <cell r="V172">
            <v>2.12134434059036</v>
          </cell>
          <cell r="W172">
            <v>1.7332075021200439</v>
          </cell>
          <cell r="X172">
            <v>1.6498023915828299</v>
          </cell>
          <cell r="Y172">
            <v>1.7728331175696301</v>
          </cell>
          <cell r="Z172">
            <v>3.0494837200000005</v>
          </cell>
          <cell r="AA172">
            <v>3.9300753599999996</v>
          </cell>
          <cell r="AB172">
            <v>3.2949268651724135</v>
          </cell>
          <cell r="AC172">
            <v>3.0804508752407767</v>
          </cell>
          <cell r="AD172">
            <v>2.9901146137661283</v>
          </cell>
          <cell r="AE172">
            <v>3.1209850609635708</v>
          </cell>
        </row>
        <row r="173">
          <cell r="H173">
            <v>3.620390059325949</v>
          </cell>
          <cell r="I173">
            <v>3.3503443118873304</v>
          </cell>
          <cell r="J173">
            <v>2.9534640759282804</v>
          </cell>
          <cell r="K173">
            <v>2.3697220726198811</v>
          </cell>
          <cell r="L173">
            <v>1.8098057244890269</v>
          </cell>
          <cell r="M173">
            <v>2.2933266509713843</v>
          </cell>
          <cell r="N173">
            <v>3.4812506677195292</v>
          </cell>
          <cell r="O173">
            <v>4.6153468482405211</v>
          </cell>
          <cell r="P173">
            <v>4.2267402091062101</v>
          </cell>
          <cell r="Q173">
            <v>2.3168658767096826</v>
          </cell>
          <cell r="R173">
            <v>2.8907689691960035</v>
          </cell>
          <cell r="S173">
            <v>4.0055803841765441</v>
          </cell>
          <cell r="T173">
            <v>5.0367103393662491</v>
          </cell>
          <cell r="U173">
            <v>4.366184727635269</v>
          </cell>
          <cell r="V173">
            <v>3.9180876367586932</v>
          </cell>
          <cell r="W173">
            <v>3.2012053658879802</v>
          </cell>
          <cell r="X173">
            <v>3.0471575169907066</v>
          </cell>
          <cell r="Y173">
            <v>3.2743932171110264</v>
          </cell>
          <cell r="Z173">
            <v>1.21717136</v>
          </cell>
          <cell r="AA173">
            <v>1.5786711799999997</v>
          </cell>
          <cell r="AB173">
            <v>1.3199722007364803</v>
          </cell>
          <cell r="AC173">
            <v>1.2300279538780112</v>
          </cell>
          <cell r="AD173">
            <v>1.196371930895225</v>
          </cell>
          <cell r="AE173">
            <v>1.248350009064233</v>
          </cell>
        </row>
        <row r="174">
          <cell r="H174">
            <v>0.90509751483148726</v>
          </cell>
          <cell r="I174">
            <v>0.8375860779718326</v>
          </cell>
          <cell r="J174">
            <v>0.7383660189820701</v>
          </cell>
          <cell r="K174">
            <v>0.59243051815497028</v>
          </cell>
          <cell r="L174">
            <v>0.45245143112225672</v>
          </cell>
          <cell r="M174">
            <v>0.57333166274284608</v>
          </cell>
          <cell r="N174">
            <v>0.87031266692988229</v>
          </cell>
          <cell r="O174">
            <v>1.1538367120601303</v>
          </cell>
          <cell r="P174">
            <v>1.0566850522765525</v>
          </cell>
          <cell r="Q174">
            <v>0.57921646917742065</v>
          </cell>
          <cell r="R174">
            <v>0.72269224229900086</v>
          </cell>
          <cell r="S174">
            <v>1.001395096044136</v>
          </cell>
          <cell r="T174">
            <v>1.2591775848415623</v>
          </cell>
          <cell r="U174">
            <v>1.0915461819088172</v>
          </cell>
          <cell r="V174">
            <v>0.9795219091896733</v>
          </cell>
          <cell r="W174">
            <v>0.80030134147199505</v>
          </cell>
          <cell r="X174">
            <v>0.76178937924767665</v>
          </cell>
          <cell r="Y174">
            <v>0.81859830427775659</v>
          </cell>
          <cell r="Z174">
            <v>4.4185782000000007</v>
          </cell>
          <cell r="AA174">
            <v>5.8084251000000009</v>
          </cell>
          <cell r="AB174">
            <v>4.8341193729503171</v>
          </cell>
          <cell r="AC174">
            <v>4.4973948910402894</v>
          </cell>
          <cell r="AD174">
            <v>4.3749492047650769</v>
          </cell>
          <cell r="AE174">
            <v>4.5648201170153557</v>
          </cell>
        </row>
        <row r="175">
          <cell r="H175">
            <v>1.7474878206180771</v>
          </cell>
          <cell r="I175">
            <v>1.6171422923943721</v>
          </cell>
          <cell r="J175">
            <v>1.4255763651827631</v>
          </cell>
          <cell r="K175">
            <v>1.1438161060811387</v>
          </cell>
          <cell r="L175">
            <v>0.87355600070846262</v>
          </cell>
          <cell r="M175">
            <v>1.1069416072856728</v>
          </cell>
          <cell r="N175">
            <v>1.6803280979870585</v>
          </cell>
          <cell r="O175">
            <v>2.2277329992254882</v>
          </cell>
          <cell r="P175">
            <v>2.0401605670370717</v>
          </cell>
          <cell r="Q175">
            <v>1.1183035074153274</v>
          </cell>
          <cell r="R175">
            <v>1.3953147266212531</v>
          </cell>
          <cell r="S175">
            <v>1.9334112681655102</v>
          </cell>
          <cell r="T175">
            <v>2.4311164901558593</v>
          </cell>
          <cell r="U175">
            <v>2.1074675681580644</v>
          </cell>
          <cell r="V175">
            <v>1.8911803184612741</v>
          </cell>
          <cell r="W175">
            <v>1.5451559905199812</v>
          </cell>
          <cell r="X175">
            <v>1.4708002621787872</v>
          </cell>
          <cell r="Y175">
            <v>1.580482261041587</v>
          </cell>
          <cell r="Z175">
            <v>1.38987072</v>
          </cell>
          <cell r="AA175">
            <v>1.8173303599999999</v>
          </cell>
          <cell r="AB175">
            <v>1.5136049433773811</v>
          </cell>
          <cell r="AC175">
            <v>1.4027949732052674</v>
          </cell>
          <cell r="AD175">
            <v>1.3671049082637361</v>
          </cell>
          <cell r="AE175">
            <v>1.4256651163527188</v>
          </cell>
        </row>
        <row r="176">
          <cell r="H176">
            <v>2.3326221600000001</v>
          </cell>
          <cell r="I176">
            <v>2.1343561800000002</v>
          </cell>
          <cell r="J176">
            <v>2.7849274200000003</v>
          </cell>
          <cell r="K176">
            <v>3.7213380599999999</v>
          </cell>
          <cell r="L176">
            <v>3.8396688000000001</v>
          </cell>
          <cell r="M176">
            <v>4.5304399799999997</v>
          </cell>
          <cell r="N176">
            <v>3.8655843599999997</v>
          </cell>
          <cell r="O176">
            <v>3.7622019600000001</v>
          </cell>
          <cell r="P176">
            <v>4.9317826799999995</v>
          </cell>
          <cell r="Q176">
            <v>3.5256144000000003</v>
          </cell>
          <cell r="R176">
            <v>4.1166087600000001</v>
          </cell>
          <cell r="S176">
            <v>3.6865428600000003</v>
          </cell>
          <cell r="T176">
            <v>4.4936060400000004</v>
          </cell>
          <cell r="U176">
            <v>4.0552175400000001</v>
          </cell>
          <cell r="V176">
            <v>4.7025844800000005</v>
          </cell>
          <cell r="W176">
            <v>5.7826820000000012</v>
          </cell>
          <cell r="X176">
            <v>6.4745300000000006</v>
          </cell>
          <cell r="Y176">
            <v>4.3306040000000001</v>
          </cell>
          <cell r="Z176">
            <v>5.0644289999999996</v>
          </cell>
          <cell r="AA176">
            <v>4.8802399999999997</v>
          </cell>
          <cell r="AB176">
            <v>5.314560624425317</v>
          </cell>
          <cell r="AC176">
            <v>5.8392883922912757</v>
          </cell>
          <cell r="AD176">
            <v>5.5907307068579604</v>
          </cell>
          <cell r="AE176">
            <v>5.3970025110934667</v>
          </cell>
        </row>
        <row r="177">
          <cell r="H177">
            <v>1.2016538399999999</v>
          </cell>
          <cell r="I177">
            <v>1.0995168200000001</v>
          </cell>
          <cell r="J177">
            <v>1.4346595800000002</v>
          </cell>
          <cell r="K177">
            <v>1.91705294</v>
          </cell>
          <cell r="L177">
            <v>1.9780112000000001</v>
          </cell>
          <cell r="M177">
            <v>2.3338630200000003</v>
          </cell>
          <cell r="N177">
            <v>1.99136164</v>
          </cell>
          <cell r="O177">
            <v>1.93810404</v>
          </cell>
          <cell r="P177">
            <v>2.5406153199999997</v>
          </cell>
          <cell r="Q177">
            <v>1.8162256000000001</v>
          </cell>
          <cell r="R177">
            <v>2.12067724</v>
          </cell>
          <cell r="S177">
            <v>1.8991281399999997</v>
          </cell>
          <cell r="T177">
            <v>2.3148879600000005</v>
          </cell>
          <cell r="U177">
            <v>2.0890514600000003</v>
          </cell>
          <cell r="V177">
            <v>2.4225435200000001</v>
          </cell>
          <cell r="W177">
            <v>2.7598760000000002</v>
          </cell>
          <cell r="X177">
            <v>3.2231519999999998</v>
          </cell>
          <cell r="Y177">
            <v>1.711967</v>
          </cell>
          <cell r="Z177">
            <v>2.2422549999999997</v>
          </cell>
          <cell r="AA177">
            <v>1.9980939999999998</v>
          </cell>
          <cell r="AB177">
            <v>2.2146394799898173</v>
          </cell>
          <cell r="AC177">
            <v>2.4529568455976025</v>
          </cell>
          <cell r="AD177">
            <v>2.3252751304701671</v>
          </cell>
          <cell r="AE177">
            <v>2.2545756506342292</v>
          </cell>
        </row>
        <row r="178">
          <cell r="H178">
            <v>7.7681670999999994</v>
          </cell>
          <cell r="I178">
            <v>6.1909778999999991</v>
          </cell>
          <cell r="J178">
            <v>6.2494579999999997</v>
          </cell>
          <cell r="K178">
            <v>6.6152219000000008</v>
          </cell>
          <cell r="L178">
            <v>5.5810154000000001</v>
          </cell>
          <cell r="M178">
            <v>5.2429889000000003</v>
          </cell>
          <cell r="N178">
            <v>4.4018980000000001</v>
          </cell>
          <cell r="O178">
            <v>6.0446849999999994</v>
          </cell>
          <cell r="P178">
            <v>9.751614</v>
          </cell>
          <cell r="Q178">
            <v>11.116424999999998</v>
          </cell>
          <cell r="R178">
            <v>11.370925</v>
          </cell>
          <cell r="S178">
            <v>11.869458999999999</v>
          </cell>
          <cell r="T178">
            <v>10.888947</v>
          </cell>
          <cell r="U178">
            <v>9.4940550000000012</v>
          </cell>
          <cell r="V178">
            <v>10.433181000000001</v>
          </cell>
          <cell r="W178">
            <v>5.9005559999999999</v>
          </cell>
          <cell r="X178">
            <v>6.8123880000000003</v>
          </cell>
          <cell r="Y178">
            <v>6.1123589999999997</v>
          </cell>
          <cell r="Z178">
            <v>9.229140000000001</v>
          </cell>
          <cell r="AA178">
            <v>8.458632999999999</v>
          </cell>
          <cell r="AB178">
            <v>8.0452519383000087</v>
          </cell>
          <cell r="AC178">
            <v>7.6519041966999959</v>
          </cell>
          <cell r="AD178">
            <v>7.4193123636000031</v>
          </cell>
          <cell r="AE178">
            <v>7.7886886725999984</v>
          </cell>
        </row>
        <row r="179">
          <cell r="H179">
            <v>0.94562667569891845</v>
          </cell>
          <cell r="I179">
            <v>0.87797440847584418</v>
          </cell>
          <cell r="J179">
            <v>0.76896588931383225</v>
          </cell>
          <cell r="K179">
            <v>0.63948110135578418</v>
          </cell>
          <cell r="L179">
            <v>0.43394926096228958</v>
          </cell>
          <cell r="M179">
            <v>0.70856563684818685</v>
          </cell>
          <cell r="N179">
            <v>0.99833300111063006</v>
          </cell>
          <cell r="O179">
            <v>1.2788148464054281</v>
          </cell>
          <cell r="P179">
            <v>1.1413744588863326</v>
          </cell>
          <cell r="Q179">
            <v>0.71823731071012475</v>
          </cell>
          <cell r="R179">
            <v>0.84101134433644587</v>
          </cell>
          <cell r="S179">
            <v>1.2251082266483837</v>
          </cell>
          <cell r="T179">
            <v>1.5651012636603874</v>
          </cell>
          <cell r="U179">
            <v>1.2759510039866273</v>
          </cell>
          <cell r="V179">
            <v>1.107505460703968</v>
          </cell>
          <cell r="W179">
            <v>0.63798485303363595</v>
          </cell>
          <cell r="X179">
            <v>0.62624539967892912</v>
          </cell>
          <cell r="Y179">
            <v>0.67166554183832972</v>
          </cell>
          <cell r="Z179">
            <v>0.492732</v>
          </cell>
          <cell r="AA179">
            <v>0.49918399999999996</v>
          </cell>
          <cell r="AB179">
            <v>0.51242220696340901</v>
          </cell>
          <cell r="AC179">
            <v>0.56820095103565071</v>
          </cell>
          <cell r="AD179">
            <v>0.49314781500982674</v>
          </cell>
          <cell r="AE179">
            <v>0.5050087559041242</v>
          </cell>
        </row>
        <row r="180">
          <cell r="H180">
            <v>0.38265402430108175</v>
          </cell>
          <cell r="I180">
            <v>0.35527809152415585</v>
          </cell>
          <cell r="J180">
            <v>0.31116708068616789</v>
          </cell>
          <cell r="K180">
            <v>0.25877021364421587</v>
          </cell>
          <cell r="L180">
            <v>0.17560040903771046</v>
          </cell>
          <cell r="M180">
            <v>0.28672572315181322</v>
          </cell>
          <cell r="N180">
            <v>0.4039819838893699</v>
          </cell>
          <cell r="O180">
            <v>0.51748079859457219</v>
          </cell>
          <cell r="P180">
            <v>0.46186464611366751</v>
          </cell>
          <cell r="Q180">
            <v>0.29063942928987535</v>
          </cell>
          <cell r="R180">
            <v>0.34032074566355414</v>
          </cell>
          <cell r="S180">
            <v>0.49574806335161636</v>
          </cell>
          <cell r="T180">
            <v>0.63332847133961268</v>
          </cell>
          <cell r="U180">
            <v>0.51632192601337268</v>
          </cell>
          <cell r="V180">
            <v>0.44815933429603194</v>
          </cell>
          <cell r="W180">
            <v>0.25816474696636388</v>
          </cell>
          <cell r="X180">
            <v>0.25341430032107087</v>
          </cell>
          <cell r="Y180">
            <v>0.27179385816167018</v>
          </cell>
          <cell r="Z180">
            <v>0.492732</v>
          </cell>
          <cell r="AA180">
            <v>0.49918399999999996</v>
          </cell>
          <cell r="AB180">
            <v>0.51242220696340901</v>
          </cell>
          <cell r="AC180">
            <v>0.56820095103565071</v>
          </cell>
          <cell r="AD180">
            <v>0.49314781500982674</v>
          </cell>
          <cell r="AE180">
            <v>0.5050087559041242</v>
          </cell>
        </row>
        <row r="181">
          <cell r="H181">
            <v>0.40274807407407415</v>
          </cell>
          <cell r="I181">
            <v>0.37036307407407404</v>
          </cell>
          <cell r="J181">
            <v>0.48768807407407411</v>
          </cell>
          <cell r="K181">
            <v>0.46379207407407413</v>
          </cell>
          <cell r="L181">
            <v>0.53812807407407393</v>
          </cell>
          <cell r="M181">
            <v>0.42164107407407414</v>
          </cell>
          <cell r="N181">
            <v>0.43037807407407414</v>
          </cell>
          <cell r="O181">
            <v>0.50291507407407388</v>
          </cell>
          <cell r="P181">
            <v>0.48163407407407416</v>
          </cell>
          <cell r="Q181">
            <v>0.45580907407407417</v>
          </cell>
          <cell r="R181">
            <v>0.6205150740740738</v>
          </cell>
          <cell r="S181">
            <v>0.56234507407407419</v>
          </cell>
          <cell r="T181">
            <v>0.58473807407407419</v>
          </cell>
          <cell r="U181">
            <v>0.5404590740740739</v>
          </cell>
          <cell r="V181">
            <v>0.42069407407407394</v>
          </cell>
          <cell r="W181">
            <v>1.2428048860740741</v>
          </cell>
          <cell r="X181">
            <v>1.1604115330740739</v>
          </cell>
          <cell r="Y181">
            <v>1.2477731920740742</v>
          </cell>
          <cell r="Z181">
            <v>8.7690780740740752</v>
          </cell>
          <cell r="AA181">
            <v>11.037976074074074</v>
          </cell>
          <cell r="AB181">
            <v>9.3237041313177169</v>
          </cell>
          <cell r="AC181">
            <v>8.7162296123734357</v>
          </cell>
          <cell r="AD181">
            <v>8.4335868012343536</v>
          </cell>
          <cell r="AE181">
            <v>8.7947699601225242</v>
          </cell>
        </row>
        <row r="182">
          <cell r="H182">
            <v>1.2680339999999999</v>
          </cell>
          <cell r="I182">
            <v>3.2701959999999999</v>
          </cell>
          <cell r="J182">
            <v>2.1934979999999999</v>
          </cell>
          <cell r="K182">
            <v>2.1689530000000001</v>
          </cell>
          <cell r="L182">
            <v>1.452771</v>
          </cell>
          <cell r="M182">
            <v>0.90405199999999997</v>
          </cell>
          <cell r="N182">
            <v>1.359175</v>
          </cell>
          <cell r="O182">
            <v>1.5139029999999998</v>
          </cell>
          <cell r="P182">
            <v>2.30301</v>
          </cell>
          <cell r="Q182">
            <v>2.7516340000000001</v>
          </cell>
          <cell r="R182">
            <v>4.7814439999999996</v>
          </cell>
          <cell r="S182">
            <v>4.4062680000000007</v>
          </cell>
          <cell r="T182">
            <v>3.36571</v>
          </cell>
          <cell r="U182">
            <v>3.4345909999999997</v>
          </cell>
          <cell r="V182">
            <v>2.0285880000000001</v>
          </cell>
          <cell r="W182">
            <v>0.95992100000000002</v>
          </cell>
          <cell r="X182">
            <v>1.6628509999999999</v>
          </cell>
          <cell r="Y182">
            <v>1.8797829999999998</v>
          </cell>
          <cell r="Z182">
            <v>2.3661449999999999</v>
          </cell>
          <cell r="AA182">
            <v>3.0826709999999999</v>
          </cell>
          <cell r="AB182">
            <v>3.0169681880581578</v>
          </cell>
          <cell r="AC182">
            <v>2.5401827085011996</v>
          </cell>
          <cell r="AD182">
            <v>2.2922556070064219</v>
          </cell>
          <cell r="AE182">
            <v>2.6029925645564869</v>
          </cell>
        </row>
        <row r="183">
          <cell r="H183">
            <v>0.75905672000000002</v>
          </cell>
          <cell r="I183">
            <v>0.75352307799999996</v>
          </cell>
          <cell r="J183">
            <v>1.0492427340000001</v>
          </cell>
          <cell r="K183">
            <v>0.82287268399999991</v>
          </cell>
          <cell r="L183">
            <v>0.67738382599999991</v>
          </cell>
          <cell r="M183">
            <v>1.2262085980000001</v>
          </cell>
          <cell r="N183">
            <v>0.94672238399999986</v>
          </cell>
          <cell r="O183">
            <v>0.94664478799999996</v>
          </cell>
          <cell r="P183">
            <v>0.89970378400000006</v>
          </cell>
          <cell r="Q183">
            <v>0.77038129399999988</v>
          </cell>
          <cell r="R183">
            <v>1.1871685080000001</v>
          </cell>
          <cell r="S183">
            <v>1.3819149399999999</v>
          </cell>
          <cell r="T183">
            <v>2.1635749979999996</v>
          </cell>
          <cell r="U183">
            <v>1.9397220020000001</v>
          </cell>
          <cell r="V183">
            <v>1.5831111979999999</v>
          </cell>
          <cell r="W183">
            <v>1.026218284</v>
          </cell>
          <cell r="X183">
            <v>1.045345602</v>
          </cell>
          <cell r="Y183">
            <v>1.134643912</v>
          </cell>
          <cell r="Z183">
            <v>7.6951280000000004</v>
          </cell>
          <cell r="AA183">
            <v>4.5313210000000002</v>
          </cell>
          <cell r="AB183">
            <v>4.4960725606</v>
          </cell>
          <cell r="AC183">
            <v>4.5696217040999993</v>
          </cell>
          <cell r="AD183">
            <v>4.8413475147999998</v>
          </cell>
          <cell r="AE183">
            <v>5.1556288689000001</v>
          </cell>
        </row>
        <row r="184">
          <cell r="H184">
            <v>1.5868732800000001</v>
          </cell>
          <cell r="I184">
            <v>1.5850439220000003</v>
          </cell>
          <cell r="J184">
            <v>2.1840582660000001</v>
          </cell>
          <cell r="K184">
            <v>1.6983533159999999</v>
          </cell>
          <cell r="L184">
            <v>1.4102051739999999</v>
          </cell>
          <cell r="M184">
            <v>2.5247384019999997</v>
          </cell>
          <cell r="N184">
            <v>1.9978036160000001</v>
          </cell>
          <cell r="O184">
            <v>1.9580872119999999</v>
          </cell>
          <cell r="P184">
            <v>1.839522216</v>
          </cell>
          <cell r="Q184">
            <v>1.601259706</v>
          </cell>
          <cell r="R184">
            <v>2.454743492</v>
          </cell>
          <cell r="S184">
            <v>2.82329506</v>
          </cell>
          <cell r="T184">
            <v>4.3995720020000002</v>
          </cell>
          <cell r="U184">
            <v>3.9502809980000002</v>
          </cell>
          <cell r="V184">
            <v>3.2548358020000001</v>
          </cell>
          <cell r="W184">
            <v>3.1835925159999996</v>
          </cell>
          <cell r="X184">
            <v>3.2696349979999999</v>
          </cell>
          <cell r="Y184">
            <v>3.3710648879999998</v>
          </cell>
          <cell r="Z184">
            <v>7.6951280000000004</v>
          </cell>
          <cell r="AA184">
            <v>4.5313210000000002</v>
          </cell>
          <cell r="AB184">
            <v>4.4960725606</v>
          </cell>
          <cell r="AC184">
            <v>4.5696217040999993</v>
          </cell>
          <cell r="AD184">
            <v>4.8413475147999998</v>
          </cell>
          <cell r="AE184">
            <v>5.1556288689000001</v>
          </cell>
        </row>
        <row r="185">
          <cell r="H185">
            <v>2.0197172999999999</v>
          </cell>
          <cell r="I185">
            <v>2.4033025800000001</v>
          </cell>
          <cell r="J185">
            <v>1.6100873399999998</v>
          </cell>
          <cell r="K185">
            <v>2.2882799</v>
          </cell>
          <cell r="L185">
            <v>2.8939977200000002</v>
          </cell>
          <cell r="M185">
            <v>2.6208346827820002</v>
          </cell>
          <cell r="N185">
            <v>2.808180909576</v>
          </cell>
          <cell r="O185">
            <v>2.4410076620000001</v>
          </cell>
          <cell r="P185">
            <v>3.4118360120000002</v>
          </cell>
          <cell r="Q185">
            <v>4.6980795400000002</v>
          </cell>
          <cell r="R185">
            <v>5.0203619890400004</v>
          </cell>
          <cell r="S185">
            <v>6.1223928520000008</v>
          </cell>
          <cell r="T185">
            <v>6.8415446340000008</v>
          </cell>
          <cell r="U185">
            <v>6.7605348059999999</v>
          </cell>
          <cell r="V185">
            <v>5.2803142400000009</v>
          </cell>
          <cell r="W185">
            <v>4.7062230000000014</v>
          </cell>
          <cell r="X185">
            <v>4.0795029999999999</v>
          </cell>
          <cell r="Y185">
            <v>5.6370279999999999</v>
          </cell>
          <cell r="Z185">
            <v>3.2726250000000001</v>
          </cell>
          <cell r="AA185">
            <v>4.1234289999999998</v>
          </cell>
          <cell r="AB185">
            <v>4.1990751697822688</v>
          </cell>
          <cell r="AC185">
            <v>3.9559845486033547</v>
          </cell>
          <cell r="AD185">
            <v>4.2245626971251937</v>
          </cell>
          <cell r="AE185">
            <v>4.3471217789162413</v>
          </cell>
        </row>
        <row r="186">
          <cell r="H186">
            <v>3.9206276999999998</v>
          </cell>
          <cell r="I186">
            <v>5.0675564199999998</v>
          </cell>
          <cell r="J186">
            <v>3.3396976600000001</v>
          </cell>
          <cell r="K186">
            <v>4.6083171000000016</v>
          </cell>
          <cell r="L186">
            <v>5.7593702800000006</v>
          </cell>
          <cell r="M186">
            <v>5.3036676835180003</v>
          </cell>
          <cell r="N186">
            <v>5.8835187068239998</v>
          </cell>
          <cell r="O186">
            <v>5.0332471999999999</v>
          </cell>
          <cell r="P186">
            <v>6.8259360000000013</v>
          </cell>
          <cell r="Q186">
            <v>9.5154594599999989</v>
          </cell>
          <cell r="R186">
            <v>10.112064566960001</v>
          </cell>
          <cell r="S186">
            <v>12.42666404</v>
          </cell>
          <cell r="T186">
            <v>13.837188780000002</v>
          </cell>
          <cell r="U186">
            <v>13.824212319999997</v>
          </cell>
          <cell r="V186">
            <v>10.725069760000002</v>
          </cell>
          <cell r="W186">
            <v>7.2359570000000009</v>
          </cell>
          <cell r="X186">
            <v>9.5127849999999992</v>
          </cell>
          <cell r="Y186">
            <v>8.7675900000000002</v>
          </cell>
          <cell r="Z186">
            <v>3.607186</v>
          </cell>
          <cell r="AA186">
            <v>4.0182390000000003</v>
          </cell>
          <cell r="AB186">
            <v>4.2711939641417151</v>
          </cell>
          <cell r="AC186">
            <v>4.5946027044206739</v>
          </cell>
          <cell r="AD186">
            <v>4.429112704129059</v>
          </cell>
          <cell r="AE186">
            <v>4.328169119778071</v>
          </cell>
        </row>
        <row r="207">
          <cell r="G207" t="str">
            <v>Base</v>
          </cell>
          <cell r="H207">
            <v>42.389799174074071</v>
          </cell>
          <cell r="I207">
            <v>36.465809974074077</v>
          </cell>
          <cell r="J207">
            <v>35.569335074074075</v>
          </cell>
          <cell r="K207">
            <v>38.272286974074078</v>
          </cell>
          <cell r="L207">
            <v>34.157084474074075</v>
          </cell>
          <cell r="M207">
            <v>35.53257534037408</v>
          </cell>
          <cell r="N207">
            <v>36.773434690474069</v>
          </cell>
          <cell r="O207">
            <v>42.359566936074067</v>
          </cell>
          <cell r="P207">
            <v>51.593021086074074</v>
          </cell>
          <cell r="Q207">
            <v>51.05823207407407</v>
          </cell>
          <cell r="R207">
            <v>58.828523630074066</v>
          </cell>
          <cell r="S207">
            <v>69.276658966074081</v>
          </cell>
          <cell r="T207">
            <v>78.406612488074074</v>
          </cell>
          <cell r="U207">
            <v>74.656716200074086</v>
          </cell>
          <cell r="V207">
            <v>62.619136074074078</v>
          </cell>
          <cell r="W207">
            <v>48.797968286074081</v>
          </cell>
          <cell r="X207">
            <v>52.20252758307408</v>
          </cell>
          <cell r="Y207">
            <v>51.00957789207407</v>
          </cell>
          <cell r="Z207">
            <v>67.083563074074078</v>
          </cell>
          <cell r="AA207">
            <v>72.079969074074057</v>
          </cell>
          <cell r="AB207">
            <v>65.729459982444979</v>
          </cell>
          <cell r="AC207">
            <v>64.942320409137878</v>
          </cell>
          <cell r="AD207">
            <v>63.362334928324181</v>
          </cell>
          <cell r="AE207">
            <v>65.142943044759335</v>
          </cell>
        </row>
        <row r="208">
          <cell r="G208" t="str">
            <v>Low</v>
          </cell>
          <cell r="H208">
            <v>42.389799174074071</v>
          </cell>
          <cell r="I208">
            <v>36.465809974074077</v>
          </cell>
          <cell r="J208">
            <v>35.569335074074075</v>
          </cell>
          <cell r="K208">
            <v>38.272286974074078</v>
          </cell>
          <cell r="L208">
            <v>34.157084474074075</v>
          </cell>
          <cell r="M208">
            <v>35.53257534037408</v>
          </cell>
          <cell r="N208">
            <v>36.773434690474069</v>
          </cell>
          <cell r="O208">
            <v>42.359566936074067</v>
          </cell>
          <cell r="P208">
            <v>51.593021086074074</v>
          </cell>
          <cell r="Q208">
            <v>51.05823207407407</v>
          </cell>
          <cell r="R208">
            <v>58.828523630074066</v>
          </cell>
          <cell r="S208">
            <v>69.276658966074081</v>
          </cell>
          <cell r="T208">
            <v>78.406612488074074</v>
          </cell>
          <cell r="U208">
            <v>74.656716200074086</v>
          </cell>
          <cell r="V208">
            <v>62.619136074074078</v>
          </cell>
          <cell r="W208">
            <v>48.797968286074081</v>
          </cell>
          <cell r="X208">
            <v>52.20252758307408</v>
          </cell>
          <cell r="Y208">
            <v>51.00957789207407</v>
          </cell>
          <cell r="Z208">
            <v>67.083563074074078</v>
          </cell>
          <cell r="AA208">
            <v>72.079969074074057</v>
          </cell>
          <cell r="AB208">
            <v>65.729459982444979</v>
          </cell>
          <cell r="AC208">
            <v>64.942320409137878</v>
          </cell>
          <cell r="AD208">
            <v>63.362334928324181</v>
          </cell>
          <cell r="AE208">
            <v>65.142943044759335</v>
          </cell>
        </row>
        <row r="209">
          <cell r="G209" t="str">
            <v>High</v>
          </cell>
          <cell r="H209">
            <v>42.389799174074071</v>
          </cell>
          <cell r="I209">
            <v>36.465809974074077</v>
          </cell>
          <cell r="J209">
            <v>35.569335074074075</v>
          </cell>
          <cell r="K209">
            <v>38.272286974074078</v>
          </cell>
          <cell r="L209">
            <v>34.157084474074075</v>
          </cell>
          <cell r="M209">
            <v>35.53257534037408</v>
          </cell>
          <cell r="N209">
            <v>36.773434690474069</v>
          </cell>
          <cell r="O209">
            <v>42.359566936074067</v>
          </cell>
          <cell r="P209">
            <v>51.593021086074074</v>
          </cell>
          <cell r="Q209">
            <v>51.05823207407407</v>
          </cell>
          <cell r="R209">
            <v>58.828523630074066</v>
          </cell>
          <cell r="S209">
            <v>69.276658966074081</v>
          </cell>
          <cell r="T209">
            <v>78.406612488074074</v>
          </cell>
          <cell r="U209">
            <v>74.656716200074086</v>
          </cell>
          <cell r="V209">
            <v>62.619136074074078</v>
          </cell>
          <cell r="W209">
            <v>48.797968286074081</v>
          </cell>
          <cell r="X209">
            <v>52.20252758307408</v>
          </cell>
          <cell r="Y209">
            <v>51.00957789207407</v>
          </cell>
          <cell r="Z209">
            <v>67.083563074074078</v>
          </cell>
          <cell r="AA209">
            <v>72.079969074074057</v>
          </cell>
          <cell r="AB209">
            <v>65.729459982444979</v>
          </cell>
          <cell r="AC209">
            <v>64.942320409137878</v>
          </cell>
          <cell r="AD209">
            <v>63.362334928324181</v>
          </cell>
          <cell r="AE209">
            <v>65.142943044759335</v>
          </cell>
        </row>
        <row r="210">
          <cell r="G210" t="str">
            <v>Base</v>
          </cell>
        </row>
        <row r="211">
          <cell r="G211" t="str">
            <v>Low</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row>
        <row r="212">
          <cell r="G212" t="str">
            <v>High</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row>
        <row r="214">
          <cell r="G214">
            <v>1986</v>
          </cell>
          <cell r="H214">
            <v>1987</v>
          </cell>
          <cell r="I214">
            <v>1988</v>
          </cell>
          <cell r="J214">
            <v>1989</v>
          </cell>
          <cell r="K214">
            <v>1990</v>
          </cell>
          <cell r="L214">
            <v>1991</v>
          </cell>
          <cell r="M214">
            <v>1992</v>
          </cell>
          <cell r="N214">
            <v>1993</v>
          </cell>
          <cell r="O214">
            <v>1994</v>
          </cell>
          <cell r="P214">
            <v>1995</v>
          </cell>
          <cell r="Q214">
            <v>1996</v>
          </cell>
          <cell r="R214">
            <v>1997</v>
          </cell>
          <cell r="S214">
            <v>1998</v>
          </cell>
          <cell r="T214">
            <v>1999</v>
          </cell>
          <cell r="U214">
            <v>2000</v>
          </cell>
          <cell r="V214">
            <v>2001</v>
          </cell>
          <cell r="W214">
            <v>2002</v>
          </cell>
          <cell r="X214">
            <v>2003</v>
          </cell>
          <cell r="Y214">
            <v>2004</v>
          </cell>
          <cell r="Z214">
            <v>2005</v>
          </cell>
          <cell r="AA214">
            <v>2006</v>
          </cell>
          <cell r="AB214">
            <v>2007</v>
          </cell>
          <cell r="AC214">
            <v>2008</v>
          </cell>
          <cell r="AD214">
            <v>2009</v>
          </cell>
          <cell r="AE214">
            <v>2010</v>
          </cell>
        </row>
        <row r="216">
          <cell r="G216">
            <v>208998.69198523989</v>
          </cell>
          <cell r="H216">
            <v>200145.98024940802</v>
          </cell>
          <cell r="I216">
            <v>204298.48758186327</v>
          </cell>
          <cell r="J216">
            <v>212514.47308934119</v>
          </cell>
          <cell r="K216">
            <v>218248.8879770175</v>
          </cell>
          <cell r="L216">
            <v>230735.79972918943</v>
          </cell>
          <cell r="M216">
            <v>231528.43027437758</v>
          </cell>
          <cell r="N216">
            <v>244878.83743148466</v>
          </cell>
          <cell r="O216">
            <v>242786.25970780815</v>
          </cell>
          <cell r="P216">
            <v>255559.09058324914</v>
          </cell>
          <cell r="Q216">
            <v>268008.32621918456</v>
          </cell>
          <cell r="R216">
            <v>265489.37581064156</v>
          </cell>
          <cell r="S216">
            <v>272482.6174634418</v>
          </cell>
          <cell r="T216">
            <v>284410.89610058442</v>
          </cell>
          <cell r="U216">
            <v>300017.95217937022</v>
          </cell>
          <cell r="V216">
            <v>317942.85702325829</v>
          </cell>
          <cell r="W216">
            <v>335695.10260296741</v>
          </cell>
          <cell r="X216">
            <v>348922.95366756298</v>
          </cell>
          <cell r="Y216">
            <v>353537.99027757213</v>
          </cell>
          <cell r="Z216">
            <v>354596.7797693297</v>
          </cell>
          <cell r="AA216">
            <v>359853.55392939574</v>
          </cell>
          <cell r="AB216">
            <v>355546.86718435638</v>
          </cell>
          <cell r="AC216">
            <v>351120.83370566339</v>
          </cell>
          <cell r="AD216">
            <v>353655.16843746061</v>
          </cell>
          <cell r="AE216">
            <v>360684.15806895884</v>
          </cell>
        </row>
        <row r="217">
          <cell r="G217">
            <v>73536.576809621445</v>
          </cell>
          <cell r="H217">
            <v>90173.965820167112</v>
          </cell>
          <cell r="I217">
            <v>92044.840537701777</v>
          </cell>
          <cell r="J217">
            <v>95746.478689050549</v>
          </cell>
          <cell r="K217">
            <v>98330.06758469365</v>
          </cell>
          <cell r="L217">
            <v>103955.93302619121</v>
          </cell>
          <cell r="M217">
            <v>104313.04556775086</v>
          </cell>
          <cell r="N217">
            <v>110327.95107407245</v>
          </cell>
          <cell r="O217">
            <v>109385.15905848605</v>
          </cell>
          <cell r="P217">
            <v>115139.84278160419</v>
          </cell>
          <cell r="Q217">
            <v>120748.73358881973</v>
          </cell>
          <cell r="R217">
            <v>119613.84320651177</v>
          </cell>
          <cell r="S217">
            <v>122764.58514490072</v>
          </cell>
          <cell r="T217">
            <v>128138.76347603065</v>
          </cell>
          <cell r="U217">
            <v>135170.38179605946</v>
          </cell>
          <cell r="V217">
            <v>143246.28596714657</v>
          </cell>
          <cell r="W217">
            <v>151244.40006437257</v>
          </cell>
          <cell r="X217">
            <v>157204.08902883093</v>
          </cell>
          <cell r="Y217">
            <v>159283.35213974226</v>
          </cell>
          <cell r="Z217">
            <v>162515.65727255808</v>
          </cell>
          <cell r="AA217">
            <v>167612.08530117007</v>
          </cell>
          <cell r="AB217">
            <v>168423.08861424751</v>
          </cell>
          <cell r="AC217">
            <v>169187.35438208625</v>
          </cell>
          <cell r="AD217">
            <v>173048.3572794295</v>
          </cell>
          <cell r="AE217">
            <v>179117.10252840212</v>
          </cell>
        </row>
        <row r="218">
          <cell r="G218">
            <v>104499.34599261994</v>
          </cell>
          <cell r="H218">
            <v>105807.50910078075</v>
          </cell>
          <cell r="I218">
            <v>108002.7390865257</v>
          </cell>
          <cell r="J218">
            <v>112346.13364419344</v>
          </cell>
          <cell r="K218">
            <v>115377.64171974598</v>
          </cell>
          <cell r="L218">
            <v>121978.86862029215</v>
          </cell>
          <cell r="M218">
            <v>122397.89409119615</v>
          </cell>
          <cell r="N218">
            <v>129455.60928994505</v>
          </cell>
          <cell r="O218">
            <v>128349.36455664544</v>
          </cell>
          <cell r="P218">
            <v>135101.74308261863</v>
          </cell>
          <cell r="Q218">
            <v>141683.05244094582</v>
          </cell>
          <cell r="R218">
            <v>140351.40507064035</v>
          </cell>
          <cell r="S218">
            <v>144048.39403289961</v>
          </cell>
          <cell r="T218">
            <v>150354.29859757473</v>
          </cell>
          <cell r="U218">
            <v>158604.99504441186</v>
          </cell>
          <cell r="V218">
            <v>168081.02613950011</v>
          </cell>
          <cell r="W218">
            <v>177465.78062417047</v>
          </cell>
          <cell r="X218">
            <v>184458.70633847601</v>
          </cell>
          <cell r="Y218">
            <v>186898.45320476568</v>
          </cell>
          <cell r="Z218">
            <v>186028.83658052023</v>
          </cell>
          <cell r="AA218">
            <v>187392.62346713556</v>
          </cell>
          <cell r="AB218">
            <v>183688.58010542323</v>
          </cell>
          <cell r="AC218">
            <v>179917.79537687683</v>
          </cell>
          <cell r="AD218">
            <v>179846.95356055681</v>
          </cell>
          <cell r="AE218">
            <v>182057.43147324634</v>
          </cell>
        </row>
        <row r="219">
          <cell r="G219">
            <v>13423.836588687245</v>
          </cell>
          <cell r="H219">
            <v>21791.875763514865</v>
          </cell>
          <cell r="I219">
            <v>22224.659925521173</v>
          </cell>
          <cell r="J219">
            <v>22732.952835002077</v>
          </cell>
          <cell r="K219">
            <v>23080.895311996119</v>
          </cell>
          <cell r="L219">
            <v>24394.967985397427</v>
          </cell>
          <cell r="M219">
            <v>24342.77819338522</v>
          </cell>
          <cell r="N219">
            <v>25847.114822320538</v>
          </cell>
          <cell r="O219">
            <v>25597.201842348808</v>
          </cell>
          <cell r="P219">
            <v>26685.15216798272</v>
          </cell>
          <cell r="Q219">
            <v>27183.979842094126</v>
          </cell>
          <cell r="R219">
            <v>26370.318525564584</v>
          </cell>
          <cell r="S219">
            <v>26408.046610476242</v>
          </cell>
          <cell r="T219">
            <v>27113.984701041256</v>
          </cell>
          <cell r="U219">
            <v>28084.473978898819</v>
          </cell>
          <cell r="V219">
            <v>29362.800335296797</v>
          </cell>
          <cell r="W219">
            <v>30805.387561284086</v>
          </cell>
          <cell r="X219">
            <v>32039.384416567875</v>
          </cell>
          <cell r="Y219">
            <v>32288.612309161115</v>
          </cell>
          <cell r="Z219">
            <v>32756.354184115167</v>
          </cell>
          <cell r="AA219">
            <v>33718.918515821199</v>
          </cell>
          <cell r="AB219">
            <v>33600.302576498187</v>
          </cell>
          <cell r="AC219">
            <v>33338.384168395656</v>
          </cell>
          <cell r="AD219">
            <v>33752.759044080267</v>
          </cell>
          <cell r="AE219">
            <v>34616.681984882525</v>
          </cell>
        </row>
        <row r="220">
          <cell r="G220">
            <v>42956.277083799177</v>
          </cell>
          <cell r="H220">
            <v>40249.231290308788</v>
          </cell>
          <cell r="I220">
            <v>41048.576423532184</v>
          </cell>
          <cell r="J220">
            <v>41987.384954699257</v>
          </cell>
          <cell r="K220">
            <v>42630.028909915964</v>
          </cell>
          <cell r="L220">
            <v>45057.099233644389</v>
          </cell>
          <cell r="M220">
            <v>44960.705557740206</v>
          </cell>
          <cell r="N220">
            <v>47739.190235863898</v>
          </cell>
          <cell r="O220">
            <v>47277.605127611147</v>
          </cell>
          <cell r="P220">
            <v>49287.03124420641</v>
          </cell>
          <cell r="Q220">
            <v>50208.35764342035</v>
          </cell>
          <cell r="R220">
            <v>48705.538754566136</v>
          </cell>
          <cell r="S220">
            <v>48775.221898515229</v>
          </cell>
          <cell r="T220">
            <v>50079.077784632274</v>
          </cell>
          <cell r="U220">
            <v>51871.555303921945</v>
          </cell>
          <cell r="V220">
            <v>54232.602775994215</v>
          </cell>
          <cell r="W220">
            <v>56897.037336162713</v>
          </cell>
          <cell r="X220">
            <v>59176.208958597657</v>
          </cell>
          <cell r="Y220">
            <v>59636.528721881943</v>
          </cell>
          <cell r="Z220">
            <v>59267.380594230824</v>
          </cell>
          <cell r="AA220">
            <v>59661.108667141169</v>
          </cell>
          <cell r="AB220">
            <v>58346.611071043306</v>
          </cell>
          <cell r="AC220">
            <v>56953.433458145395</v>
          </cell>
          <cell r="AD220">
            <v>56761.820168837978</v>
          </cell>
          <cell r="AE220">
            <v>57298.25438694148</v>
          </cell>
        </row>
        <row r="221">
          <cell r="G221">
            <v>10739.069270949794</v>
          </cell>
          <cell r="H221">
            <v>10062.307822577197</v>
          </cell>
          <cell r="I221">
            <v>10262.144105883046</v>
          </cell>
          <cell r="J221">
            <v>10496.846238674814</v>
          </cell>
          <cell r="K221">
            <v>10657.507227478991</v>
          </cell>
          <cell r="L221">
            <v>11264.274808411097</v>
          </cell>
          <cell r="M221">
            <v>11240.176389435052</v>
          </cell>
          <cell r="N221">
            <v>11934.797558965975</v>
          </cell>
          <cell r="O221">
            <v>11819.401281902787</v>
          </cell>
          <cell r="P221">
            <v>12321.757811051602</v>
          </cell>
          <cell r="Q221">
            <v>12552.089410855087</v>
          </cell>
          <cell r="R221">
            <v>12176.384688641534</v>
          </cell>
          <cell r="S221">
            <v>12193.805474628807</v>
          </cell>
          <cell r="T221">
            <v>12519.769446158069</v>
          </cell>
          <cell r="U221">
            <v>12967.888825980486</v>
          </cell>
          <cell r="V221">
            <v>13558.150693998554</v>
          </cell>
          <cell r="W221">
            <v>14224.259334040678</v>
          </cell>
          <cell r="X221">
            <v>14794.052239649414</v>
          </cell>
          <cell r="Y221">
            <v>14909.132180470486</v>
          </cell>
          <cell r="Z221">
            <v>16089.783930114661</v>
          </cell>
          <cell r="AA221">
            <v>17617.092653342384</v>
          </cell>
          <cell r="AB221">
            <v>18419.311769849035</v>
          </cell>
          <cell r="AC221">
            <v>19009.848165719726</v>
          </cell>
          <cell r="AD221">
            <v>19949.851202602753</v>
          </cell>
          <cell r="AE221">
            <v>21177.433659989274</v>
          </cell>
        </row>
        <row r="222">
          <cell r="G222">
            <v>22373.060981145409</v>
          </cell>
          <cell r="H222">
            <v>19427.476132820269</v>
          </cell>
          <cell r="I222">
            <v>19813.303588395116</v>
          </cell>
          <cell r="J222">
            <v>20266.447157796101</v>
          </cell>
          <cell r="K222">
            <v>20576.638177640001</v>
          </cell>
          <cell r="L222">
            <v>21748.135105042526</v>
          </cell>
          <cell r="M222">
            <v>21701.60786022446</v>
          </cell>
          <cell r="N222">
            <v>23042.725268910268</v>
          </cell>
          <cell r="O222">
            <v>22819.927630635757</v>
          </cell>
          <cell r="P222">
            <v>23789.836288996135</v>
          </cell>
          <cell r="Q222">
            <v>24234.541592860558</v>
          </cell>
          <cell r="R222">
            <v>23509.161823876082</v>
          </cell>
          <cell r="S222">
            <v>23542.796444278309</v>
          </cell>
          <cell r="T222">
            <v>24172.140863938701</v>
          </cell>
          <cell r="U222">
            <v>25037.332896388816</v>
          </cell>
          <cell r="V222">
            <v>26176.96195119722</v>
          </cell>
          <cell r="W222">
            <v>27463.02971362921</v>
          </cell>
          <cell r="X222">
            <v>28563.138979768595</v>
          </cell>
          <cell r="Y222">
            <v>28785.325862051341</v>
          </cell>
          <cell r="Z222">
            <v>28924.071606197242</v>
          </cell>
          <cell r="AA222">
            <v>29469.866159102188</v>
          </cell>
          <cell r="AB222">
            <v>29116.933433380244</v>
          </cell>
          <cell r="AC222">
            <v>28678.217716061263</v>
          </cell>
          <cell r="AD222">
            <v>28831.690819149815</v>
          </cell>
          <cell r="AE222">
            <v>29362.860829323748</v>
          </cell>
        </row>
        <row r="223">
          <cell r="G223">
            <v>4115.706901028545</v>
          </cell>
          <cell r="H223">
            <v>4205.010520242442</v>
          </cell>
          <cell r="I223">
            <v>4292.0902136220993</v>
          </cell>
          <cell r="J223">
            <v>4385.1340717390349</v>
          </cell>
          <cell r="K223">
            <v>4578.7455890095252</v>
          </cell>
          <cell r="L223">
            <v>4925.2542379471824</v>
          </cell>
          <cell r="M223">
            <v>5059.9086971479355</v>
          </cell>
          <cell r="N223">
            <v>5491.2305796720329</v>
          </cell>
          <cell r="O223">
            <v>5593.5954805401325</v>
          </cell>
          <cell r="P223">
            <v>5926.3175733184044</v>
          </cell>
          <cell r="Q223">
            <v>6182.9348882424329</v>
          </cell>
          <cell r="R223">
            <v>6169.7723192810736</v>
          </cell>
          <cell r="S223">
            <v>6245.6036993975076</v>
          </cell>
          <cell r="T223">
            <v>6577.8422959626059</v>
          </cell>
          <cell r="U223">
            <v>6928.8339007962168</v>
          </cell>
          <cell r="V223">
            <v>7490.3140941843267</v>
          </cell>
          <cell r="W223">
            <v>8257.6043067687824</v>
          </cell>
          <cell r="X223">
            <v>8802.0048065065639</v>
          </cell>
          <cell r="Y223">
            <v>9009.5800347258555</v>
          </cell>
          <cell r="Z223">
            <v>9145.9892087019052</v>
          </cell>
          <cell r="AA223">
            <v>9211.6710302419669</v>
          </cell>
          <cell r="AB223">
            <v>9178.9855009367984</v>
          </cell>
          <cell r="AC223">
            <v>9148.5358510380192</v>
          </cell>
          <cell r="AD223">
            <v>9307.2672479613648</v>
          </cell>
          <cell r="AE223">
            <v>9585.7986641014031</v>
          </cell>
        </row>
        <row r="224">
          <cell r="G224">
            <v>7052.2389172900575</v>
          </cell>
          <cell r="H224">
            <v>7205.2601294462738</v>
          </cell>
          <cell r="I224">
            <v>7354.4706581173587</v>
          </cell>
          <cell r="J224">
            <v>7513.9007470440247</v>
          </cell>
          <cell r="K224">
            <v>7845.6529125321231</v>
          </cell>
          <cell r="L224">
            <v>8439.3933896795734</v>
          </cell>
          <cell r="M224">
            <v>8670.1229922479361</v>
          </cell>
          <cell r="N224">
            <v>9409.1904328995261</v>
          </cell>
          <cell r="O224">
            <v>9584.5920722840365</v>
          </cell>
          <cell r="P224">
            <v>10154.709368719003</v>
          </cell>
          <cell r="Q224">
            <v>10594.421587950512</v>
          </cell>
          <cell r="R224">
            <v>10571.867605533151</v>
          </cell>
          <cell r="S224">
            <v>10701.80421736411</v>
          </cell>
          <cell r="T224">
            <v>11271.093045957972</v>
          </cell>
          <cell r="U224">
            <v>11872.515040957445</v>
          </cell>
          <cell r="V224">
            <v>12834.607961157768</v>
          </cell>
          <cell r="W224">
            <v>14047.589314524124</v>
          </cell>
          <cell r="X224">
            <v>15152.652396838437</v>
          </cell>
          <cell r="Y224">
            <v>15479.510456527292</v>
          </cell>
          <cell r="Z224">
            <v>15798.174448709171</v>
          </cell>
          <cell r="AA224">
            <v>16024.318633545427</v>
          </cell>
          <cell r="AB224">
            <v>15915.266706434264</v>
          </cell>
          <cell r="AC224">
            <v>15890.102655033168</v>
          </cell>
          <cell r="AD224">
            <v>16206.894670169306</v>
          </cell>
          <cell r="AE224">
            <v>16751.236087215875</v>
          </cell>
        </row>
        <row r="225">
          <cell r="G225">
            <v>50887.549088008323</v>
          </cell>
          <cell r="H225">
            <v>52096.128378848516</v>
          </cell>
          <cell r="I225">
            <v>53891.473390088919</v>
          </cell>
          <cell r="J225">
            <v>55301.704088136066</v>
          </cell>
          <cell r="K225">
            <v>56320.720929326286</v>
          </cell>
          <cell r="L225">
            <v>59598.948196798665</v>
          </cell>
          <cell r="M225">
            <v>59875.038133999398</v>
          </cell>
          <cell r="N225">
            <v>63090.538108352572</v>
          </cell>
          <cell r="O225">
            <v>62290.990920621967</v>
          </cell>
          <cell r="P225">
            <v>65911.63038498332</v>
          </cell>
          <cell r="Q225">
            <v>68983.639135362406</v>
          </cell>
          <cell r="R225">
            <v>69732.96582170199</v>
          </cell>
          <cell r="S225">
            <v>71331.440918664593</v>
          </cell>
          <cell r="T225">
            <v>74031.11753504441</v>
          </cell>
          <cell r="U225">
            <v>76942.356081206293</v>
          </cell>
          <cell r="V225">
            <v>81143.432123224557</v>
          </cell>
          <cell r="W225">
            <v>85690.254182846576</v>
          </cell>
          <cell r="X225">
            <v>88772.478710730531</v>
          </cell>
          <cell r="Y225">
            <v>89611.133454044131</v>
          </cell>
          <cell r="Z225">
            <v>90910.782716700836</v>
          </cell>
          <cell r="AA225">
            <v>92712.944275381815</v>
          </cell>
          <cell r="AB225">
            <v>92106.864078517261</v>
          </cell>
          <cell r="AC225">
            <v>91226.675126907721</v>
          </cell>
          <cell r="AD225">
            <v>92126.824590314762</v>
          </cell>
          <cell r="AE225">
            <v>94226.839366206506</v>
          </cell>
        </row>
        <row r="226">
          <cell r="G226">
            <v>19812.879259651741</v>
          </cell>
          <cell r="H226">
            <v>18032.884427272984</v>
          </cell>
          <cell r="I226">
            <v>18390.850686182566</v>
          </cell>
          <cell r="J226">
            <v>18811.272058336421</v>
          </cell>
          <cell r="K226">
            <v>19099.063705396456</v>
          </cell>
          <cell r="L226">
            <v>20186.310587606091</v>
          </cell>
          <cell r="M226">
            <v>20143.040724556799</v>
          </cell>
          <cell r="N226">
            <v>21387.69116528075</v>
          </cell>
          <cell r="O226">
            <v>21180.748251774428</v>
          </cell>
          <cell r="P226">
            <v>22080.758751653964</v>
          </cell>
          <cell r="Q226">
            <v>22493.41427857352</v>
          </cell>
          <cell r="R226">
            <v>21820.012288958882</v>
          </cell>
          <cell r="S226">
            <v>21851.072681430713</v>
          </cell>
          <cell r="T226">
            <v>22435.037007354465</v>
          </cell>
          <cell r="U226">
            <v>23237.856100070774</v>
          </cell>
          <cell r="V226">
            <v>24295.423566588957</v>
          </cell>
          <cell r="W226">
            <v>25676.409631101869</v>
          </cell>
          <cell r="X226">
            <v>26947.489232296917</v>
          </cell>
          <cell r="Y226">
            <v>27352.311253779546</v>
          </cell>
          <cell r="Z226">
            <v>27335.965576247774</v>
          </cell>
          <cell r="AA226">
            <v>27602.57300118457</v>
          </cell>
          <cell r="AB226">
            <v>27114.80587866436</v>
          </cell>
          <cell r="AC226">
            <v>26610.841990217854</v>
          </cell>
          <cell r="AD226">
            <v>26693.236756604154</v>
          </cell>
          <cell r="AE226">
            <v>27154.544217813003</v>
          </cell>
        </row>
        <row r="227">
          <cell r="G227">
            <v>7419.0906995658279</v>
          </cell>
          <cell r="H227">
            <v>10929.866269561855</v>
          </cell>
          <cell r="I227">
            <v>11146.832299299163</v>
          </cell>
          <cell r="J227">
            <v>11401.652840795985</v>
          </cell>
          <cell r="K227">
            <v>11576.085512870666</v>
          </cell>
          <cell r="L227">
            <v>12235.073988756241</v>
          </cell>
          <cell r="M227">
            <v>12208.847800786238</v>
          </cell>
          <cell r="N227">
            <v>12963.239752020037</v>
          </cell>
          <cell r="O227">
            <v>12837.810102693569</v>
          </cell>
          <cell r="P227">
            <v>13383.313205347922</v>
          </cell>
          <cell r="Q227">
            <v>13633.426809902779</v>
          </cell>
          <cell r="R227">
            <v>13225.27282201311</v>
          </cell>
          <cell r="S227">
            <v>13244.098758449756</v>
          </cell>
          <cell r="T227">
            <v>13598.043908726899</v>
          </cell>
          <cell r="U227">
            <v>14084.638571795298</v>
          </cell>
          <cell r="V227">
            <v>14725.638131610645</v>
          </cell>
          <cell r="W227">
            <v>15562.664125213003</v>
          </cell>
          <cell r="X227">
            <v>16333.074988492226</v>
          </cell>
          <cell r="Y227">
            <v>16578.44064674971</v>
          </cell>
          <cell r="Z227">
            <v>16857.311575218704</v>
          </cell>
          <cell r="AA227">
            <v>17266.656645919924</v>
          </cell>
          <cell r="AB227">
            <v>17209.046241024487</v>
          </cell>
          <cell r="AC227">
            <v>17136.3703707032</v>
          </cell>
          <cell r="AD227">
            <v>17456.408368183093</v>
          </cell>
          <cell r="AE227">
            <v>18058.866872371669</v>
          </cell>
        </row>
        <row r="228">
          <cell r="G228">
            <v>83364.422267462985</v>
          </cell>
          <cell r="H228">
            <v>83832.227579195271</v>
          </cell>
          <cell r="I228">
            <v>84473.651357137482</v>
          </cell>
          <cell r="J228">
            <v>85669.000717749455</v>
          </cell>
          <cell r="K228">
            <v>86953.915160136385</v>
          </cell>
          <cell r="L228">
            <v>91285.461447874812</v>
          </cell>
          <cell r="M228">
            <v>90938.245242666802</v>
          </cell>
          <cell r="N228">
            <v>95719.927133708654</v>
          </cell>
          <cell r="O228">
            <v>93952.396537730761</v>
          </cell>
          <cell r="P228">
            <v>96705.968870619268</v>
          </cell>
          <cell r="Q228">
            <v>98084.385907262404</v>
          </cell>
          <cell r="R228">
            <v>94854.133820205563</v>
          </cell>
          <cell r="S228">
            <v>94531.289301758676</v>
          </cell>
          <cell r="T228">
            <v>96314.095346684699</v>
          </cell>
          <cell r="U228">
            <v>98468.71184276056</v>
          </cell>
          <cell r="V228">
            <v>101998.44637128555</v>
          </cell>
          <cell r="W228">
            <v>108335.20040286546</v>
          </cell>
          <cell r="X228">
            <v>114395.71234984108</v>
          </cell>
          <cell r="Y228">
            <v>116727.38959742447</v>
          </cell>
          <cell r="Z228">
            <v>141998.01843454241</v>
          </cell>
          <cell r="AA228">
            <v>171946.05794425026</v>
          </cell>
          <cell r="AB228">
            <v>192464.78312542022</v>
          </cell>
          <cell r="AC228">
            <v>208908.64373695463</v>
          </cell>
          <cell r="AD228">
            <v>228706.45614921703</v>
          </cell>
          <cell r="AE228">
            <v>252084.95499626573</v>
          </cell>
        </row>
        <row r="229">
          <cell r="G229">
            <v>12778.134917081974</v>
          </cell>
          <cell r="H229">
            <v>12894.186073617273</v>
          </cell>
          <cell r="I229">
            <v>13178.009408971293</v>
          </cell>
          <cell r="J229">
            <v>13341.082749817862</v>
          </cell>
          <cell r="K229">
            <v>13581.568601140933</v>
          </cell>
          <cell r="L229">
            <v>14287.410756019724</v>
          </cell>
          <cell r="M229">
            <v>14217.523844548945</v>
          </cell>
          <cell r="N229">
            <v>14955.493690163396</v>
          </cell>
          <cell r="O229">
            <v>14749.068526871995</v>
          </cell>
          <cell r="P229">
            <v>15217.615920965041</v>
          </cell>
          <cell r="Q229">
            <v>15615.500853886677</v>
          </cell>
          <cell r="R229">
            <v>15768.602167633129</v>
          </cell>
          <cell r="S229">
            <v>16113.909210513591</v>
          </cell>
          <cell r="T229">
            <v>16679.827859739111</v>
          </cell>
          <cell r="U229">
            <v>17277.728711114269</v>
          </cell>
          <cell r="V229">
            <v>17914.590049087761</v>
          </cell>
          <cell r="W229">
            <v>18631.873619577422</v>
          </cell>
          <cell r="X229">
            <v>19246.310352174143</v>
          </cell>
          <cell r="Y229">
            <v>19226.799168199374</v>
          </cell>
          <cell r="Z229">
            <v>19109.077435323827</v>
          </cell>
          <cell r="AA229">
            <v>19277.963444280296</v>
          </cell>
          <cell r="AB229">
            <v>18940.524142835653</v>
          </cell>
          <cell r="AC229">
            <v>18579.144573461443</v>
          </cell>
          <cell r="AD229">
            <v>18559.369474301344</v>
          </cell>
          <cell r="AE229">
            <v>18786.218095097855</v>
          </cell>
        </row>
        <row r="230">
          <cell r="G230">
            <v>19927.728810231933</v>
          </cell>
          <cell r="H230">
            <v>20387.498878375507</v>
          </cell>
          <cell r="I230">
            <v>21039.067675030969</v>
          </cell>
          <cell r="J230">
            <v>21751.96518935723</v>
          </cell>
          <cell r="K230">
            <v>22543.066584433152</v>
          </cell>
          <cell r="L230">
            <v>23942.959888780144</v>
          </cell>
          <cell r="M230">
            <v>24443.241717863308</v>
          </cell>
          <cell r="N230">
            <v>25857.012921133639</v>
          </cell>
          <cell r="O230">
            <v>26019.551101581019</v>
          </cell>
          <cell r="P230">
            <v>27043.216886545717</v>
          </cell>
          <cell r="Q230">
            <v>27714.128414291805</v>
          </cell>
          <cell r="R230">
            <v>27458.778506721221</v>
          </cell>
          <cell r="S230">
            <v>28235.725930746761</v>
          </cell>
          <cell r="T230">
            <v>30700.328022192367</v>
          </cell>
          <cell r="U230">
            <v>33048.146988518049</v>
          </cell>
          <cell r="V230">
            <v>35494.528422093819</v>
          </cell>
          <cell r="W230">
            <v>37620.955907392017</v>
          </cell>
          <cell r="X230">
            <v>39513.733368011992</v>
          </cell>
          <cell r="Y230">
            <v>40010.808440145935</v>
          </cell>
          <cell r="Z230">
            <v>48908.818659119788</v>
          </cell>
          <cell r="AA230">
            <v>52282.519633483942</v>
          </cell>
          <cell r="AB230">
            <v>55374.912449867224</v>
          </cell>
          <cell r="AC230">
            <v>58076.99156480789</v>
          </cell>
          <cell r="AD230">
            <v>62210.734014487818</v>
          </cell>
          <cell r="AE230">
            <v>67374.994373915324</v>
          </cell>
        </row>
        <row r="231">
          <cell r="G231">
            <v>45108.374295171176</v>
          </cell>
          <cell r="H231">
            <v>46149.56065856183</v>
          </cell>
          <cell r="I231">
            <v>47625.090696060222</v>
          </cell>
          <cell r="J231">
            <v>49239.504556032982</v>
          </cell>
          <cell r="K231">
            <v>51031.017404918923</v>
          </cell>
          <cell r="L231">
            <v>54200.373325811925</v>
          </cell>
          <cell r="M231">
            <v>55333.543476117171</v>
          </cell>
          <cell r="N231">
            <v>58534.252384181593</v>
          </cell>
          <cell r="O231">
            <v>58902.884869384878</v>
          </cell>
          <cell r="P231">
            <v>61220.727174027903</v>
          </cell>
          <cell r="Q231">
            <v>62739.911562789377</v>
          </cell>
          <cell r="R231">
            <v>62162.601935177241</v>
          </cell>
          <cell r="S231">
            <v>63922.405058420525</v>
          </cell>
          <cell r="T231">
            <v>69503.539738679581</v>
          </cell>
          <cell r="U231">
            <v>74820.119795511695</v>
          </cell>
          <cell r="V231">
            <v>80359.598457471366</v>
          </cell>
          <cell r="W231">
            <v>86541.70128799032</v>
          </cell>
          <cell r="X231">
            <v>92483.477913026232</v>
          </cell>
          <cell r="Y231">
            <v>94848.756057148668</v>
          </cell>
          <cell r="Z231">
            <v>104876.15733776866</v>
          </cell>
          <cell r="AA231">
            <v>108880.94517899094</v>
          </cell>
          <cell r="AB231">
            <v>111269.29774283603</v>
          </cell>
          <cell r="AC231">
            <v>113174.32196937493</v>
          </cell>
          <cell r="AD231">
            <v>117725.13831993856</v>
          </cell>
          <cell r="AE231">
            <v>124056.03016699647</v>
          </cell>
        </row>
        <row r="232">
          <cell r="G232">
            <v>14732.614363471273</v>
          </cell>
          <cell r="H232">
            <v>15190.025849992297</v>
          </cell>
          <cell r="I232">
            <v>15978.652657210951</v>
          </cell>
          <cell r="J232">
            <v>16358.081684185232</v>
          </cell>
          <cell r="K232">
            <v>16802.815184019466</v>
          </cell>
          <cell r="L232">
            <v>17995.075095351578</v>
          </cell>
          <cell r="M232">
            <v>18068.872042573646</v>
          </cell>
          <cell r="N232">
            <v>19587.401185481136</v>
          </cell>
          <cell r="O232">
            <v>19396.744558816688</v>
          </cell>
          <cell r="P232">
            <v>20469.625724466405</v>
          </cell>
          <cell r="Q232">
            <v>22021.466826109994</v>
          </cell>
          <cell r="R232">
            <v>22443.493824552352</v>
          </cell>
          <cell r="S232">
            <v>23154.520006260926</v>
          </cell>
          <cell r="T232">
            <v>24297.299686122278</v>
          </cell>
          <cell r="U232">
            <v>25604.628317990238</v>
          </cell>
          <cell r="V232">
            <v>27252.115344501475</v>
          </cell>
          <cell r="W232">
            <v>29326.592850202847</v>
          </cell>
          <cell r="X232">
            <v>31071.045803116915</v>
          </cell>
          <cell r="Y232">
            <v>31809.338088577882</v>
          </cell>
          <cell r="Z232">
            <v>32253.678455315665</v>
          </cell>
          <cell r="AA232">
            <v>33031.407872308417</v>
          </cell>
          <cell r="AB232">
            <v>33044.701825989607</v>
          </cell>
          <cell r="AC232">
            <v>33079.38765057132</v>
          </cell>
          <cell r="AD232">
            <v>33840.932034592515</v>
          </cell>
          <cell r="AE232">
            <v>35028.551814055783</v>
          </cell>
        </row>
        <row r="233">
          <cell r="G233">
            <v>30607.73667734694</v>
          </cell>
          <cell r="H233">
            <v>31558.031715771514</v>
          </cell>
          <cell r="I233">
            <v>33196.443002222775</v>
          </cell>
          <cell r="J233">
            <v>33984.725615128584</v>
          </cell>
          <cell r="K233">
            <v>34908.681507727801</v>
          </cell>
          <cell r="L233">
            <v>37385.660577205868</v>
          </cell>
          <cell r="M233">
            <v>37538.977393382476</v>
          </cell>
          <cell r="N233">
            <v>40693.796965544178</v>
          </cell>
          <cell r="O233">
            <v>40297.698372262203</v>
          </cell>
          <cell r="P233">
            <v>42526.662179644067</v>
          </cell>
          <cell r="Q233">
            <v>45750.688997447731</v>
          </cell>
          <cell r="R233">
            <v>46627.471007780034</v>
          </cell>
          <cell r="S233">
            <v>48104.663147852298</v>
          </cell>
          <cell r="T233">
            <v>50478.844583575272</v>
          </cell>
          <cell r="U233">
            <v>53194.884624247505</v>
          </cell>
          <cell r="V233">
            <v>56617.620592401901</v>
          </cell>
          <cell r="W233">
            <v>59923.157134890702</v>
          </cell>
          <cell r="X233">
            <v>63973.486449511773</v>
          </cell>
          <cell r="Y233">
            <v>66181.538107032015</v>
          </cell>
          <cell r="Z233">
            <v>66453.563269918333</v>
          </cell>
          <cell r="AA233">
            <v>66959.267579956038</v>
          </cell>
          <cell r="AB233">
            <v>66094.364426773463</v>
          </cell>
          <cell r="AC233">
            <v>65334.982685483985</v>
          </cell>
          <cell r="AD233">
            <v>65811.632936669848</v>
          </cell>
          <cell r="AE233">
            <v>67051.855449590992</v>
          </cell>
        </row>
        <row r="236">
          <cell r="G236">
            <v>365235.87759901345</v>
          </cell>
          <cell r="H236">
            <v>354859.62782446295</v>
          </cell>
          <cell r="I236">
            <v>359099.12116031331</v>
          </cell>
          <cell r="J236">
            <v>363684.89253116085</v>
          </cell>
          <cell r="K236">
            <v>371183.65691280959</v>
          </cell>
          <cell r="L236">
            <v>393810.14448577375</v>
          </cell>
          <cell r="M236">
            <v>392919.76472724194</v>
          </cell>
          <cell r="N236">
            <v>416337.28299488511</v>
          </cell>
          <cell r="O236">
            <v>415847.40765335562</v>
          </cell>
          <cell r="P236">
            <v>440930.75205977412</v>
          </cell>
          <cell r="Q236">
            <v>462610.57949277834</v>
          </cell>
          <cell r="R236">
            <v>464545.80548638868</v>
          </cell>
          <cell r="S236">
            <v>474100.778496566</v>
          </cell>
          <cell r="T236">
            <v>490120.37038982578</v>
          </cell>
          <cell r="U236">
            <v>507824.3128671766</v>
          </cell>
          <cell r="V236">
            <v>523265.66056981642</v>
          </cell>
          <cell r="W236">
            <v>547621.81359517598</v>
          </cell>
          <cell r="X236">
            <v>577195.13074333861</v>
          </cell>
          <cell r="Y236">
            <v>597901.31757310289</v>
          </cell>
          <cell r="Z236">
            <v>606724.96847552957</v>
          </cell>
          <cell r="AA236">
            <v>621130.50828699535</v>
          </cell>
          <cell r="AB236">
            <v>615303.10013566166</v>
          </cell>
          <cell r="AC236">
            <v>604685.27239587845</v>
          </cell>
          <cell r="AD236">
            <v>611946.42316720472</v>
          </cell>
          <cell r="AE236">
            <v>621775.7724142184</v>
          </cell>
        </row>
        <row r="237">
          <cell r="G237">
            <v>128508.91989594916</v>
          </cell>
          <cell r="H237">
            <v>159878.80401357694</v>
          </cell>
          <cell r="I237">
            <v>161788.86949021256</v>
          </cell>
          <cell r="J237">
            <v>163854.9474116308</v>
          </cell>
          <cell r="K237">
            <v>167233.44805501943</v>
          </cell>
          <cell r="L237">
            <v>177427.60791020317</v>
          </cell>
          <cell r="M237">
            <v>177026.45534239855</v>
          </cell>
          <cell r="N237">
            <v>187577.00694092782</v>
          </cell>
          <cell r="O237">
            <v>187356.29802512456</v>
          </cell>
          <cell r="P237">
            <v>198657.37256252611</v>
          </cell>
          <cell r="Q237">
            <v>208425.02323177626</v>
          </cell>
          <cell r="R237">
            <v>209296.92184490184</v>
          </cell>
          <cell r="S237">
            <v>213601.82873615521</v>
          </cell>
          <cell r="T237">
            <v>220819.31134577713</v>
          </cell>
          <cell r="U237">
            <v>228795.66291599342</v>
          </cell>
          <cell r="V237">
            <v>235752.62282205813</v>
          </cell>
          <cell r="W237">
            <v>246726.06784295075</v>
          </cell>
          <cell r="X237">
            <v>260050.0590936582</v>
          </cell>
          <cell r="Y237">
            <v>269379.04477264325</v>
          </cell>
          <cell r="Z237">
            <v>274246.47257606586</v>
          </cell>
          <cell r="AA237">
            <v>283323.60322947107</v>
          </cell>
          <cell r="AB237">
            <v>282176.62280447973</v>
          </cell>
          <cell r="AC237">
            <v>278788.25314832455</v>
          </cell>
          <cell r="AD237">
            <v>283474.80692722125</v>
          </cell>
          <cell r="AE237">
            <v>289306.68472038873</v>
          </cell>
        </row>
        <row r="238">
          <cell r="G238">
            <v>182617.93879950672</v>
          </cell>
          <cell r="H238">
            <v>187597.13911690007</v>
          </cell>
          <cell r="I238">
            <v>189838.35439964873</v>
          </cell>
          <cell r="J238">
            <v>192262.63014803207</v>
          </cell>
          <cell r="K238">
            <v>196226.86455117722</v>
          </cell>
          <cell r="L238">
            <v>208188.39526396897</v>
          </cell>
          <cell r="M238">
            <v>207717.6945070184</v>
          </cell>
          <cell r="N238">
            <v>220097.40492705166</v>
          </cell>
          <cell r="O238">
            <v>219838.43150379052</v>
          </cell>
          <cell r="P238">
            <v>233098.78371397682</v>
          </cell>
          <cell r="Q238">
            <v>244559.86095151352</v>
          </cell>
          <cell r="R238">
            <v>245582.9214280509</v>
          </cell>
          <cell r="S238">
            <v>250634.17398117352</v>
          </cell>
          <cell r="T238">
            <v>259102.95818021009</v>
          </cell>
          <cell r="U238">
            <v>268462.17714857374</v>
          </cell>
          <cell r="V238">
            <v>276625.27158364275</v>
          </cell>
          <cell r="W238">
            <v>289501.19284710946</v>
          </cell>
          <cell r="X238">
            <v>305135.17669927207</v>
          </cell>
          <cell r="Y238">
            <v>316081.53719425993</v>
          </cell>
          <cell r="Z238">
            <v>318864.90587520832</v>
          </cell>
          <cell r="AA238">
            <v>321024.71413024032</v>
          </cell>
          <cell r="AB238">
            <v>314825.8482508192</v>
          </cell>
          <cell r="AC238">
            <v>306269.79725356057</v>
          </cell>
          <cell r="AD238">
            <v>307123.92753089877</v>
          </cell>
          <cell r="AE238">
            <v>309360.53101240424</v>
          </cell>
        </row>
        <row r="239">
          <cell r="G239">
            <v>22826.038376498713</v>
          </cell>
          <cell r="H239">
            <v>37085.098831852469</v>
          </cell>
          <cell r="I239">
            <v>37893.103890682374</v>
          </cell>
          <cell r="J239">
            <v>38462.381555532207</v>
          </cell>
          <cell r="K239">
            <v>38969.129623895285</v>
          </cell>
          <cell r="L239">
            <v>41122.671401230393</v>
          </cell>
          <cell r="M239">
            <v>41185.78757641455</v>
          </cell>
          <cell r="N239">
            <v>44212.728429698531</v>
          </cell>
          <cell r="O239">
            <v>44951.843483761288</v>
          </cell>
          <cell r="P239">
            <v>48023.926933948365</v>
          </cell>
          <cell r="Q239">
            <v>50150.466781839837</v>
          </cell>
          <cell r="R239">
            <v>50124.859380140115</v>
          </cell>
          <cell r="S239">
            <v>50689.163852827936</v>
          </cell>
          <cell r="T239">
            <v>51823.573400304151</v>
          </cell>
          <cell r="U239">
            <v>52861.045289321017</v>
          </cell>
          <cell r="V239">
            <v>54320.35492645581</v>
          </cell>
          <cell r="W239">
            <v>56926.871894878575</v>
          </cell>
          <cell r="X239">
            <v>59891.068626553875</v>
          </cell>
          <cell r="Y239">
            <v>62046.543913457623</v>
          </cell>
          <cell r="Z239">
            <v>63939.99342109407</v>
          </cell>
          <cell r="AA239">
            <v>65822.79068051881</v>
          </cell>
          <cell r="AB239">
            <v>65849.37613974858</v>
          </cell>
          <cell r="AC239">
            <v>65246.726750042319</v>
          </cell>
          <cell r="AD239">
            <v>66564.13506297869</v>
          </cell>
          <cell r="AE239">
            <v>68260.473116669134</v>
          </cell>
        </row>
        <row r="240">
          <cell r="G240">
            <v>73043.322804795869</v>
          </cell>
          <cell r="H240">
            <v>68495.559377511716</v>
          </cell>
          <cell r="I240">
            <v>69987.931252677838</v>
          </cell>
          <cell r="J240">
            <v>71039.377610467272</v>
          </cell>
          <cell r="K240">
            <v>71975.332845840443</v>
          </cell>
          <cell r="L240">
            <v>75952.888611573333</v>
          </cell>
          <cell r="M240">
            <v>76069.463135066151</v>
          </cell>
          <cell r="N240">
            <v>81660.172435542656</v>
          </cell>
          <cell r="O240">
            <v>83025.305620219151</v>
          </cell>
          <cell r="P240">
            <v>88699.392544701768</v>
          </cell>
          <cell r="Q240">
            <v>92627.076196842638</v>
          </cell>
          <cell r="R240">
            <v>92579.779752748451</v>
          </cell>
          <cell r="S240">
            <v>93622.040707511944</v>
          </cell>
          <cell r="T240">
            <v>95717.276232429431</v>
          </cell>
          <cell r="U240">
            <v>97633.469518009108</v>
          </cell>
          <cell r="V240">
            <v>100328.79009282413</v>
          </cell>
          <cell r="W240">
            <v>105142.983485933</v>
          </cell>
          <cell r="X240">
            <v>110617.80543966891</v>
          </cell>
          <cell r="Y240">
            <v>114598.93236534574</v>
          </cell>
          <cell r="Z240">
            <v>115858.64768204739</v>
          </cell>
          <cell r="AA240">
            <v>116478.30055393775</v>
          </cell>
          <cell r="AB240">
            <v>114286.39036749169</v>
          </cell>
          <cell r="AC240">
            <v>111201.59592874881</v>
          </cell>
          <cell r="AD240">
            <v>111549.77156105102</v>
          </cell>
          <cell r="AE240">
            <v>112441.44112659105</v>
          </cell>
        </row>
        <row r="241">
          <cell r="G241">
            <v>18260.830701198967</v>
          </cell>
          <cell r="H241">
            <v>17123.889844377929</v>
          </cell>
          <cell r="I241">
            <v>17496.982813169459</v>
          </cell>
          <cell r="J241">
            <v>17759.844402616818</v>
          </cell>
          <cell r="K241">
            <v>17993.833211460111</v>
          </cell>
          <cell r="L241">
            <v>18988.222152893333</v>
          </cell>
          <cell r="M241">
            <v>19017.365783766538</v>
          </cell>
          <cell r="N241">
            <v>20415.043108885664</v>
          </cell>
          <cell r="O241">
            <v>20756.326405054788</v>
          </cell>
          <cell r="P241">
            <v>22174.848136175442</v>
          </cell>
          <cell r="Q241">
            <v>23156.769049210659</v>
          </cell>
          <cell r="R241">
            <v>23144.944938187113</v>
          </cell>
          <cell r="S241">
            <v>23405.510176877986</v>
          </cell>
          <cell r="T241">
            <v>23929.319058107358</v>
          </cell>
          <cell r="U241">
            <v>24408.367379502277</v>
          </cell>
          <cell r="V241">
            <v>25082.197523206032</v>
          </cell>
          <cell r="W241">
            <v>26285.74587148325</v>
          </cell>
          <cell r="X241">
            <v>27654.451359917228</v>
          </cell>
          <cell r="Y241">
            <v>28649.733091336435</v>
          </cell>
          <cell r="Z241">
            <v>30793.004144602553</v>
          </cell>
          <cell r="AA241">
            <v>33283.211347743643</v>
          </cell>
          <cell r="AB241">
            <v>34566.484046841208</v>
          </cell>
          <cell r="AC241">
            <v>35406.47476373057</v>
          </cell>
          <cell r="AD241">
            <v>37197.32778087561</v>
          </cell>
          <cell r="AE241">
            <v>39251.843081514526</v>
          </cell>
        </row>
        <row r="242">
          <cell r="G242">
            <v>38043.397294164519</v>
          </cell>
          <cell r="H242">
            <v>33061.397754723999</v>
          </cell>
          <cell r="I242">
            <v>33781.73496506628</v>
          </cell>
          <cell r="J242">
            <v>34289.246496741514</v>
          </cell>
          <cell r="K242">
            <v>34741.012838946874</v>
          </cell>
          <cell r="L242">
            <v>36660.897200175481</v>
          </cell>
          <cell r="M242">
            <v>36717.165325062553</v>
          </cell>
          <cell r="N242">
            <v>39415.685719579902</v>
          </cell>
          <cell r="O242">
            <v>40074.60743095701</v>
          </cell>
          <cell r="P242">
            <v>42813.372489743997</v>
          </cell>
          <cell r="Q242">
            <v>44709.184607467789</v>
          </cell>
          <cell r="R242">
            <v>44686.35558665546</v>
          </cell>
          <cell r="S242">
            <v>45189.43351320739</v>
          </cell>
          <cell r="T242">
            <v>46200.760608112003</v>
          </cell>
          <cell r="U242">
            <v>47125.667696472541</v>
          </cell>
          <cell r="V242">
            <v>48426.643502937863</v>
          </cell>
          <cell r="W242">
            <v>50750.35563966936</v>
          </cell>
          <cell r="X242">
            <v>53392.939595384662</v>
          </cell>
          <cell r="Y242">
            <v>55314.547682069737</v>
          </cell>
          <cell r="Z242">
            <v>56206.338067598081</v>
          </cell>
          <cell r="AA242">
            <v>56867.860447024854</v>
          </cell>
          <cell r="AB242">
            <v>56094.0735060183</v>
          </cell>
          <cell r="AC242">
            <v>54855.157088644417</v>
          </cell>
          <cell r="AD242">
            <v>55287.638953758076</v>
          </cell>
          <cell r="AE242">
            <v>56002.286494712542</v>
          </cell>
        </row>
        <row r="243">
          <cell r="G243">
            <v>4628.0563230687512</v>
          </cell>
          <cell r="H243">
            <v>4701.4044369701423</v>
          </cell>
          <cell r="I243">
            <v>4765.7538702829233</v>
          </cell>
          <cell r="J243">
            <v>4856.2183556535629</v>
          </cell>
          <cell r="K243">
            <v>4946.6084717631393</v>
          </cell>
          <cell r="L243">
            <v>5278.2857012813538</v>
          </cell>
          <cell r="M243">
            <v>5357.0931278130192</v>
          </cell>
          <cell r="N243">
            <v>5747.3914872416699</v>
          </cell>
          <cell r="O243">
            <v>5732.4673645938337</v>
          </cell>
          <cell r="P243">
            <v>6142.1880301032079</v>
          </cell>
          <cell r="Q243">
            <v>6440.7376439136387</v>
          </cell>
          <cell r="R243">
            <v>6446.5319933809833</v>
          </cell>
          <cell r="S243">
            <v>6508.8716791976822</v>
          </cell>
          <cell r="T243">
            <v>6604.0308077340533</v>
          </cell>
          <cell r="U243">
            <v>6726.1553145885591</v>
          </cell>
          <cell r="V243">
            <v>6888.1269957209943</v>
          </cell>
          <cell r="W243">
            <v>7236.5674433278036</v>
          </cell>
          <cell r="X243">
            <v>7730.2118587169389</v>
          </cell>
          <cell r="Y243">
            <v>8038.0237502793789</v>
          </cell>
          <cell r="Z243">
            <v>8252.3093205514033</v>
          </cell>
          <cell r="AA243">
            <v>8409.382277396091</v>
          </cell>
          <cell r="AB243">
            <v>8362.9356517854412</v>
          </cell>
          <cell r="AC243">
            <v>8292.2030909308778</v>
          </cell>
          <cell r="AD243">
            <v>8458.0331189855751</v>
          </cell>
          <cell r="AE243">
            <v>8650.3301626552002</v>
          </cell>
        </row>
        <row r="244">
          <cell r="G244">
            <v>15523.354711945038</v>
          </cell>
          <cell r="H244">
            <v>15769.377817555918</v>
          </cell>
          <cell r="I244">
            <v>15985.217688356061</v>
          </cell>
          <cell r="J244">
            <v>16288.652261578984</v>
          </cell>
          <cell r="K244">
            <v>16591.837386580326</v>
          </cell>
          <cell r="L244">
            <v>17704.344003671897</v>
          </cell>
          <cell r="M244">
            <v>17968.678651002941</v>
          </cell>
          <cell r="N244">
            <v>19277.81135250035</v>
          </cell>
          <cell r="O244">
            <v>19227.753091871116</v>
          </cell>
          <cell r="P244">
            <v>20602.031791076501</v>
          </cell>
          <cell r="Q244">
            <v>21603.422273554581</v>
          </cell>
          <cell r="R244">
            <v>21622.857590635365</v>
          </cell>
          <cell r="S244">
            <v>21831.956397566515</v>
          </cell>
          <cell r="T244">
            <v>22151.137670055909</v>
          </cell>
          <cell r="U244">
            <v>22560.765796117001</v>
          </cell>
          <cell r="V244">
            <v>23104.048695889851</v>
          </cell>
          <cell r="W244">
            <v>24222.842301479006</v>
          </cell>
          <cell r="X244">
            <v>25741.472768522566</v>
          </cell>
          <cell r="Y244">
            <v>26592.666617849558</v>
          </cell>
          <cell r="Z244">
            <v>27217.575877861957</v>
          </cell>
          <cell r="AA244">
            <v>27703.370878767415</v>
          </cell>
          <cell r="AB244">
            <v>27506.937031022229</v>
          </cell>
          <cell r="AC244">
            <v>27126.465394959287</v>
          </cell>
          <cell r="AD244">
            <v>27532.444745598816</v>
          </cell>
          <cell r="AE244">
            <v>28038.123006593294</v>
          </cell>
        </row>
        <row r="245">
          <cell r="G245">
            <v>42989.038650593269</v>
          </cell>
          <cell r="H245">
            <v>46177.524094383676</v>
          </cell>
          <cell r="I245">
            <v>48049.097799709365</v>
          </cell>
          <cell r="J245">
            <v>50221.351556134323</v>
          </cell>
          <cell r="K245">
            <v>53009.132948004757</v>
          </cell>
          <cell r="L245">
            <v>57640.128982233764</v>
          </cell>
          <cell r="M245">
            <v>59025.056673692248</v>
          </cell>
          <cell r="N245">
            <v>64140.796106645364</v>
          </cell>
          <cell r="O245">
            <v>65738.378600449563</v>
          </cell>
          <cell r="P245">
            <v>72214.596280012745</v>
          </cell>
          <cell r="Q245">
            <v>79060.97595669709</v>
          </cell>
          <cell r="R245">
            <v>81293.356899375809</v>
          </cell>
          <cell r="S245">
            <v>84841.963710676544</v>
          </cell>
          <cell r="T245">
            <v>88452.881885079623</v>
          </cell>
          <cell r="U245">
            <v>92105.077335115246</v>
          </cell>
          <cell r="V245">
            <v>97065.846332970599</v>
          </cell>
          <cell r="W245">
            <v>102052.43951083547</v>
          </cell>
          <cell r="X245">
            <v>109775.5245398815</v>
          </cell>
          <cell r="Y245">
            <v>114575.40812346498</v>
          </cell>
          <cell r="Z245">
            <v>118916.91832645051</v>
          </cell>
          <cell r="AA245">
            <v>122334.77011979968</v>
          </cell>
          <cell r="AB245">
            <v>122593.4152380662</v>
          </cell>
          <cell r="AC245">
            <v>121709.85508655623</v>
          </cell>
          <cell r="AD245">
            <v>124569.45637297981</v>
          </cell>
          <cell r="AE245">
            <v>128234.69570832193</v>
          </cell>
        </row>
        <row r="246">
          <cell r="G246">
            <v>33299.04878638684</v>
          </cell>
          <cell r="H246">
            <v>30330.448544332252</v>
          </cell>
          <cell r="I246">
            <v>30989.602297357953</v>
          </cell>
          <cell r="J246">
            <v>31454.007198291205</v>
          </cell>
          <cell r="K246">
            <v>31867.401752508187</v>
          </cell>
          <cell r="L246">
            <v>33627.757716878958</v>
          </cell>
          <cell r="M246">
            <v>33678.283068356512</v>
          </cell>
          <cell r="N246">
            <v>36151.728628515026</v>
          </cell>
          <cell r="O246">
            <v>36753.502636978956</v>
          </cell>
          <cell r="P246">
            <v>39263.465870843895</v>
          </cell>
          <cell r="Q246">
            <v>41001.093157340103</v>
          </cell>
          <cell r="R246">
            <v>40978.97325122216</v>
          </cell>
          <cell r="S246">
            <v>41438.624077021566</v>
          </cell>
          <cell r="T246">
            <v>42363.69971619008</v>
          </cell>
          <cell r="U246">
            <v>43210.133146248801</v>
          </cell>
          <cell r="V246">
            <v>44401.32382270151</v>
          </cell>
          <cell r="W246">
            <v>46342.560297745775</v>
          </cell>
          <cell r="X246">
            <v>48642.611386782039</v>
          </cell>
          <cell r="Y246">
            <v>50263.175879098308</v>
          </cell>
          <cell r="Z246">
            <v>50977.817961385736</v>
          </cell>
          <cell r="AA246">
            <v>51339.024248911577</v>
          </cell>
          <cell r="AB246">
            <v>50538.39378639061</v>
          </cell>
          <cell r="AC246">
            <v>49436.659552163255</v>
          </cell>
          <cell r="AD246">
            <v>49738.779482392318</v>
          </cell>
          <cell r="AE246">
            <v>50267.876249741275</v>
          </cell>
        </row>
        <row r="247">
          <cell r="G247">
            <v>10691.658369472056</v>
          </cell>
          <cell r="H247">
            <v>15762.991449869804</v>
          </cell>
          <cell r="I247">
            <v>16105.559247965732</v>
          </cell>
          <cell r="J247">
            <v>16346.914415265306</v>
          </cell>
          <cell r="K247">
            <v>16561.759072574627</v>
          </cell>
          <cell r="L247">
            <v>17476.631003154402</v>
          </cell>
          <cell r="M247">
            <v>17502.889457004119</v>
          </cell>
          <cell r="N247">
            <v>18788.360100786689</v>
          </cell>
          <cell r="O247">
            <v>19101.107158790332</v>
          </cell>
          <cell r="P247">
            <v>20405.55634743558</v>
          </cell>
          <cell r="Q247">
            <v>21308.615991280461</v>
          </cell>
          <cell r="R247">
            <v>21297.120088392661</v>
          </cell>
          <cell r="S247">
            <v>21536.004522508803</v>
          </cell>
          <cell r="T247">
            <v>22016.774181070974</v>
          </cell>
          <cell r="U247">
            <v>22456.672816311991</v>
          </cell>
          <cell r="V247">
            <v>23075.744717627389</v>
          </cell>
          <cell r="W247">
            <v>24084.621784300914</v>
          </cell>
          <cell r="X247">
            <v>25279.97785026049</v>
          </cell>
          <cell r="Y247">
            <v>26122.198966740394</v>
          </cell>
          <cell r="Z247">
            <v>26801.516390175642</v>
          </cell>
          <cell r="AA247">
            <v>27292.56324226594</v>
          </cell>
          <cell r="AB247">
            <v>27183.612671531475</v>
          </cell>
          <cell r="AC247">
            <v>26965.245592442159</v>
          </cell>
          <cell r="AD247">
            <v>27407.916763462723</v>
          </cell>
          <cell r="AE247">
            <v>27972.689694185861</v>
          </cell>
        </row>
        <row r="248">
          <cell r="G248">
            <v>112714.25036667172</v>
          </cell>
          <cell r="H248">
            <v>114141.16481280299</v>
          </cell>
          <cell r="I248">
            <v>115190.36661142894</v>
          </cell>
          <cell r="J248">
            <v>116520.75449208662</v>
          </cell>
          <cell r="K248">
            <v>117639.50338136432</v>
          </cell>
          <cell r="L248">
            <v>125133.03018357205</v>
          </cell>
          <cell r="M248">
            <v>125028.1219180683</v>
          </cell>
          <cell r="N248">
            <v>132782.30628235237</v>
          </cell>
          <cell r="O248">
            <v>132776.26779086614</v>
          </cell>
          <cell r="P248">
            <v>140250.1217333712</v>
          </cell>
          <cell r="Q248">
            <v>146590.53423395441</v>
          </cell>
          <cell r="R248">
            <v>146845.81875868811</v>
          </cell>
          <cell r="S248">
            <v>147443.91759888123</v>
          </cell>
          <cell r="T248">
            <v>149119.28301449967</v>
          </cell>
          <cell r="U248">
            <v>151298.35382192422</v>
          </cell>
          <cell r="V248">
            <v>153935.93009441264</v>
          </cell>
          <cell r="W248">
            <v>164146.30188532348</v>
          </cell>
          <cell r="X248">
            <v>174886.41228830878</v>
          </cell>
          <cell r="Y248">
            <v>184122.16950487869</v>
          </cell>
          <cell r="Z248">
            <v>222578.6043170327</v>
          </cell>
          <cell r="AA248">
            <v>270108.4559566789</v>
          </cell>
          <cell r="AB248">
            <v>303077.22933959612</v>
          </cell>
          <cell r="AC248">
            <v>330226.38848079956</v>
          </cell>
          <cell r="AD248">
            <v>364736.77247703593</v>
          </cell>
          <cell r="AE248">
            <v>402666.75528648176</v>
          </cell>
        </row>
        <row r="249">
          <cell r="G249">
            <v>14752.415649731582</v>
          </cell>
          <cell r="H249">
            <v>14949.486256197217</v>
          </cell>
          <cell r="I249">
            <v>15653.173296422536</v>
          </cell>
          <cell r="J249">
            <v>16126.238339946436</v>
          </cell>
          <cell r="K249">
            <v>16429.953298851924</v>
          </cell>
          <cell r="L249">
            <v>17486.291276105734</v>
          </cell>
          <cell r="M249">
            <v>17416.657106211544</v>
          </cell>
          <cell r="N249">
            <v>18528.371104601782</v>
          </cell>
          <cell r="O249">
            <v>18478.233325586072</v>
          </cell>
          <cell r="P249">
            <v>19711.765341966311</v>
          </cell>
          <cell r="Q249">
            <v>20744.547614122177</v>
          </cell>
          <cell r="R249">
            <v>21201.557636324564</v>
          </cell>
          <cell r="S249">
            <v>21869.370611957627</v>
          </cell>
          <cell r="T249">
            <v>22409.704663340748</v>
          </cell>
          <cell r="U249">
            <v>23146.437011872487</v>
          </cell>
          <cell r="V249">
            <v>23754.6214532173</v>
          </cell>
          <cell r="W249">
            <v>24638.42210750085</v>
          </cell>
          <cell r="X249">
            <v>25998.629422016213</v>
          </cell>
          <cell r="Y249">
            <v>27022.019736324251</v>
          </cell>
          <cell r="Z249">
            <v>27815.476693020497</v>
          </cell>
          <cell r="AA249">
            <v>28513.040758287032</v>
          </cell>
          <cell r="AB249">
            <v>28522.892788035613</v>
          </cell>
          <cell r="AC249">
            <v>28160.258081621505</v>
          </cell>
          <cell r="AD249">
            <v>28635.095426973003</v>
          </cell>
          <cell r="AE249">
            <v>29323.666041989127</v>
          </cell>
        </row>
        <row r="250">
          <cell r="G250">
            <v>34875.560548544068</v>
          </cell>
          <cell r="H250">
            <v>35490.215717743871</v>
          </cell>
          <cell r="I250">
            <v>36041.055471905849</v>
          </cell>
          <cell r="J250">
            <v>36987.832605266187</v>
          </cell>
          <cell r="K250">
            <v>37609.896544160554</v>
          </cell>
          <cell r="L250">
            <v>39880.544867932578</v>
          </cell>
          <cell r="M250">
            <v>40403.524766928334</v>
          </cell>
          <cell r="N250">
            <v>43318.517315310317</v>
          </cell>
          <cell r="O250">
            <v>43477.324084102991</v>
          </cell>
          <cell r="P250">
            <v>46102.792950617768</v>
          </cell>
          <cell r="Q250">
            <v>48157.744443856565</v>
          </cell>
          <cell r="R250">
            <v>48381.995246132137</v>
          </cell>
          <cell r="S250">
            <v>49049.199908716473</v>
          </cell>
          <cell r="T250">
            <v>50428.752236485008</v>
          </cell>
          <cell r="U250">
            <v>51749.10969971741</v>
          </cell>
          <cell r="V250">
            <v>53283.685692529973</v>
          </cell>
          <cell r="W250">
            <v>55740.603359634508</v>
          </cell>
          <cell r="X250">
            <v>58846.279199835903</v>
          </cell>
          <cell r="Y250">
            <v>60989.003348343955</v>
          </cell>
          <cell r="Z250">
            <v>66855.58838065021</v>
          </cell>
          <cell r="AA250">
            <v>70982.670891079164</v>
          </cell>
          <cell r="AB250">
            <v>72875.175932513535</v>
          </cell>
          <cell r="AC250">
            <v>74055.453637505809</v>
          </cell>
          <cell r="AD250">
            <v>77727.363212703494</v>
          </cell>
          <cell r="AE250">
            <v>81944.81933887284</v>
          </cell>
        </row>
        <row r="251">
          <cell r="G251">
            <v>95092.731567875642</v>
          </cell>
          <cell r="H251">
            <v>96766.415545228316</v>
          </cell>
          <cell r="I251">
            <v>98266.332436564364</v>
          </cell>
          <cell r="J251">
            <v>100844.37260873445</v>
          </cell>
          <cell r="K251">
            <v>102538.23040020447</v>
          </cell>
          <cell r="L251">
            <v>108726.98855621848</v>
          </cell>
          <cell r="M251">
            <v>110149.4485241012</v>
          </cell>
          <cell r="N251">
            <v>118093.70785323142</v>
          </cell>
          <cell r="O251">
            <v>118524.17778565657</v>
          </cell>
          <cell r="P251">
            <v>125679.56328821628</v>
          </cell>
          <cell r="Q251">
            <v>131279.82577985615</v>
          </cell>
          <cell r="R251">
            <v>131888.41597728548</v>
          </cell>
          <cell r="S251">
            <v>133704.03605860649</v>
          </cell>
          <cell r="T251">
            <v>137459.9244662337</v>
          </cell>
          <cell r="U251">
            <v>141055.35189563283</v>
          </cell>
          <cell r="V251">
            <v>145235.13322236884</v>
          </cell>
          <cell r="W251">
            <v>153068.71128711573</v>
          </cell>
          <cell r="X251">
            <v>162786.7828709142</v>
          </cell>
          <cell r="Y251">
            <v>169902.61285857085</v>
          </cell>
          <cell r="Z251">
            <v>177924.99831106921</v>
          </cell>
          <cell r="AA251">
            <v>183099.6511936677</v>
          </cell>
          <cell r="AB251">
            <v>183290.58023238834</v>
          </cell>
          <cell r="AC251">
            <v>181910.0452579376</v>
          </cell>
          <cell r="AD251">
            <v>186440.59700101402</v>
          </cell>
          <cell r="AE251">
            <v>192071.4052546951</v>
          </cell>
        </row>
        <row r="252">
          <cell r="G252">
            <v>20269.095261833754</v>
          </cell>
          <cell r="H252">
            <v>20530.532236312658</v>
          </cell>
          <cell r="I252">
            <v>20719.297673345118</v>
          </cell>
          <cell r="J252">
            <v>20905.426610008475</v>
          </cell>
          <cell r="K252">
            <v>21238.400627835614</v>
          </cell>
          <cell r="L252">
            <v>22707.133589089823</v>
          </cell>
          <cell r="M252">
            <v>22914.0953188536</v>
          </cell>
          <cell r="N252">
            <v>24446.984147439664</v>
          </cell>
          <cell r="O252">
            <v>24508.760457259279</v>
          </cell>
          <cell r="P252">
            <v>26182.572155659302</v>
          </cell>
          <cell r="Q252">
            <v>27665.032170520342</v>
          </cell>
          <cell r="R252">
            <v>27944.373484518161</v>
          </cell>
          <cell r="S252">
            <v>28737.453154020208</v>
          </cell>
          <cell r="T252">
            <v>29887.275798005736</v>
          </cell>
          <cell r="U252">
            <v>31124.852838925988</v>
          </cell>
          <cell r="V252">
            <v>32286.30287308092</v>
          </cell>
          <cell r="W252">
            <v>34084.157085432591</v>
          </cell>
          <cell r="X252">
            <v>36026.430975225201</v>
          </cell>
          <cell r="Y252">
            <v>37766.179529638641</v>
          </cell>
          <cell r="Z252">
            <v>38453.867170200647</v>
          </cell>
          <cell r="AA252">
            <v>38998.349356101215</v>
          </cell>
          <cell r="AB252">
            <v>38753.276478936947</v>
          </cell>
          <cell r="AC252">
            <v>38078.707519783769</v>
          </cell>
          <cell r="AD252">
            <v>38623.220290712226</v>
          </cell>
          <cell r="AE252">
            <v>39376.63752481604</v>
          </cell>
        </row>
        <row r="253">
          <cell r="G253">
            <v>111590.53378044043</v>
          </cell>
          <cell r="H253">
            <v>113029.8625297102</v>
          </cell>
          <cell r="I253">
            <v>114069.10160800362</v>
          </cell>
          <cell r="J253">
            <v>115093.82555971152</v>
          </cell>
          <cell r="K253">
            <v>116926.99807700257</v>
          </cell>
          <cell r="L253">
            <v>125013.03709404237</v>
          </cell>
          <cell r="M253">
            <v>126152.45499099954</v>
          </cell>
          <cell r="N253">
            <v>134591.7010648037</v>
          </cell>
          <cell r="O253">
            <v>134931.80758158234</v>
          </cell>
          <cell r="P253">
            <v>144146.89776985085</v>
          </cell>
          <cell r="Q253">
            <v>152308.51042347541</v>
          </cell>
          <cell r="R253">
            <v>153846.41065697235</v>
          </cell>
          <cell r="S253">
            <v>158212.67281652676</v>
          </cell>
          <cell r="T253">
            <v>164542.96634653877</v>
          </cell>
          <cell r="U253">
            <v>171356.38750849618</v>
          </cell>
          <cell r="V253">
            <v>177750.69507853885</v>
          </cell>
          <cell r="W253">
            <v>186860.74176010364</v>
          </cell>
          <cell r="X253">
            <v>198849.0352817431</v>
          </cell>
          <cell r="Y253">
            <v>207459.88509259641</v>
          </cell>
          <cell r="Z253">
            <v>210238.94541030767</v>
          </cell>
          <cell r="AA253">
            <v>212559.78193989891</v>
          </cell>
          <cell r="AB253">
            <v>209370.44418938732</v>
          </cell>
          <cell r="AC253">
            <v>204710.6763606098</v>
          </cell>
          <cell r="AD253">
            <v>206356.08182021734</v>
          </cell>
          <cell r="AE253">
            <v>208941.43593905578</v>
          </cell>
        </row>
        <row r="256">
          <cell r="G256">
            <v>41700.08658172701</v>
          </cell>
          <cell r="H256">
            <v>42703.510343600574</v>
          </cell>
          <cell r="I256">
            <v>44257.002746285623</v>
          </cell>
          <cell r="J256">
            <v>46606.120598262525</v>
          </cell>
          <cell r="K256">
            <v>48934.561178675896</v>
          </cell>
          <cell r="L256">
            <v>49695.768483822583</v>
          </cell>
          <cell r="M256">
            <v>49546.517070036483</v>
          </cell>
          <cell r="N256">
            <v>52273.811962574538</v>
          </cell>
          <cell r="O256">
            <v>52585.807956194207</v>
          </cell>
          <cell r="P256">
            <v>56289.490101634299</v>
          </cell>
          <cell r="Q256">
            <v>59687.816054859606</v>
          </cell>
          <cell r="R256">
            <v>62488.410252297035</v>
          </cell>
          <cell r="S256">
            <v>66288.542174939212</v>
          </cell>
          <cell r="T256">
            <v>70860.892025420588</v>
          </cell>
          <cell r="U256">
            <v>78425.921481403377</v>
          </cell>
          <cell r="V256">
            <v>82710.375879353072</v>
          </cell>
          <cell r="W256">
            <v>87029.28237334211</v>
          </cell>
          <cell r="X256">
            <v>91919.753724823735</v>
          </cell>
          <cell r="Y256">
            <v>97412.530517584542</v>
          </cell>
          <cell r="Z256">
            <v>101803.61807623306</v>
          </cell>
          <cell r="AA256">
            <v>106254.40114189948</v>
          </cell>
          <cell r="AB256">
            <v>108563.77406324894</v>
          </cell>
          <cell r="AC256">
            <v>110216.79388037193</v>
          </cell>
          <cell r="AD256">
            <v>113386.61374144799</v>
          </cell>
          <cell r="AE256">
            <v>117712.63216067546</v>
          </cell>
        </row>
        <row r="257">
          <cell r="G257">
            <v>14672.252686163205</v>
          </cell>
          <cell r="H257">
            <v>19239.68134321988</v>
          </cell>
          <cell r="I257">
            <v>19939.593330695461</v>
          </cell>
          <cell r="J257">
            <v>20997.967186756636</v>
          </cell>
          <cell r="K257">
            <v>22047.02508465117</v>
          </cell>
          <cell r="L257">
            <v>22389.980168889302</v>
          </cell>
          <cell r="M257">
            <v>22322.736290852939</v>
          </cell>
          <cell r="N257">
            <v>23551.49440088233</v>
          </cell>
          <cell r="O257">
            <v>23692.06138119155</v>
          </cell>
          <cell r="P257">
            <v>25360.721959712802</v>
          </cell>
          <cell r="Q257">
            <v>26891.807060548002</v>
          </cell>
          <cell r="R257">
            <v>28153.589511143226</v>
          </cell>
          <cell r="S257">
            <v>29865.70466667843</v>
          </cell>
          <cell r="T257">
            <v>31925.735643175518</v>
          </cell>
          <cell r="U257">
            <v>35334.09141800685</v>
          </cell>
          <cell r="V257">
            <v>37264.413695563177</v>
          </cell>
          <cell r="W257">
            <v>39210.258054186605</v>
          </cell>
          <cell r="X257">
            <v>41413.615803083063</v>
          </cell>
          <cell r="Y257">
            <v>43888.336834956921</v>
          </cell>
          <cell r="Z257">
            <v>49736.807319184532</v>
          </cell>
          <cell r="AA257">
            <v>56142.539444000598</v>
          </cell>
          <cell r="AB257">
            <v>60827.935304007333</v>
          </cell>
          <cell r="AC257">
            <v>65095.991258090726</v>
          </cell>
          <cell r="AD257">
            <v>69834.495854563807</v>
          </cell>
          <cell r="AE257">
            <v>75291.428799324145</v>
          </cell>
        </row>
        <row r="258">
          <cell r="G258">
            <v>20850.043290863505</v>
          </cell>
          <cell r="H258">
            <v>22575.282569679115</v>
          </cell>
          <cell r="I258">
            <v>23396.538941304792</v>
          </cell>
          <cell r="J258">
            <v>24638.404044926261</v>
          </cell>
          <cell r="K258">
            <v>25869.338074156876</v>
          </cell>
          <cell r="L258">
            <v>26271.751596359642</v>
          </cell>
          <cell r="M258">
            <v>26192.849585423435</v>
          </cell>
          <cell r="N258">
            <v>27634.638617624529</v>
          </cell>
          <cell r="O258">
            <v>27799.575824423198</v>
          </cell>
          <cell r="P258">
            <v>29757.533620136724</v>
          </cell>
          <cell r="Q258">
            <v>31554.064351232275</v>
          </cell>
          <cell r="R258">
            <v>33034.603184256543</v>
          </cell>
          <cell r="S258">
            <v>35043.549316914716</v>
          </cell>
          <cell r="T258">
            <v>37460.729755981731</v>
          </cell>
          <cell r="U258">
            <v>41459.995302130206</v>
          </cell>
          <cell r="V258">
            <v>43724.979325981389</v>
          </cell>
          <cell r="W258">
            <v>46008.176508351571</v>
          </cell>
          <cell r="X258">
            <v>48593.532413997003</v>
          </cell>
          <cell r="Y258">
            <v>51497.298104241556</v>
          </cell>
          <cell r="Z258">
            <v>52757.518908787002</v>
          </cell>
          <cell r="AA258">
            <v>53903.877954527678</v>
          </cell>
          <cell r="AB258">
            <v>54125.33752447724</v>
          </cell>
          <cell r="AC258">
            <v>54033.163247066717</v>
          </cell>
          <cell r="AD258">
            <v>54801.231162971046</v>
          </cell>
          <cell r="AE258">
            <v>56126.369631058922</v>
          </cell>
        </row>
        <row r="259">
          <cell r="G259">
            <v>3084.9199261436966</v>
          </cell>
          <cell r="H259">
            <v>5192.3238248352354</v>
          </cell>
          <cell r="I259">
            <v>5441.9087153135188</v>
          </cell>
          <cell r="J259">
            <v>5708.9913981860245</v>
          </cell>
          <cell r="K259">
            <v>5939.2683798155113</v>
          </cell>
          <cell r="L259">
            <v>5907.767503560216</v>
          </cell>
          <cell r="M259">
            <v>5893.8371432833674</v>
          </cell>
          <cell r="N259">
            <v>6195.5678689534261</v>
          </cell>
          <cell r="O259">
            <v>6123.6377703355965</v>
          </cell>
          <cell r="P259">
            <v>6556.9250028957049</v>
          </cell>
          <cell r="Q259">
            <v>6960.5527448298462</v>
          </cell>
          <cell r="R259">
            <v>7163.8361106454095</v>
          </cell>
          <cell r="S259">
            <v>7643.6281214589717</v>
          </cell>
          <cell r="T259">
            <v>8227.1598087030998</v>
          </cell>
          <cell r="U259">
            <v>8657.9336583136501</v>
          </cell>
          <cell r="V259">
            <v>9040.8792984394131</v>
          </cell>
          <cell r="W259">
            <v>9412.5989064156402</v>
          </cell>
          <cell r="X259">
            <v>9908.961078993003</v>
          </cell>
          <cell r="Y259">
            <v>10279.707681731243</v>
          </cell>
          <cell r="Z259">
            <v>10839.759702525946</v>
          </cell>
          <cell r="AA259">
            <v>11663.103603960732</v>
          </cell>
          <cell r="AB259">
            <v>12117.020713681366</v>
          </cell>
          <cell r="AC259">
            <v>12408.832497687614</v>
          </cell>
          <cell r="AD259">
            <v>12917.727582640358</v>
          </cell>
          <cell r="AE259">
            <v>13578.615297081387</v>
          </cell>
        </row>
        <row r="260">
          <cell r="G260">
            <v>9871.7437636598297</v>
          </cell>
          <cell r="H260">
            <v>9590.1355545478818</v>
          </cell>
          <cell r="I260">
            <v>10051.114686975101</v>
          </cell>
          <cell r="J260">
            <v>10544.41195028686</v>
          </cell>
          <cell r="K260">
            <v>10969.729696910446</v>
          </cell>
          <cell r="L260">
            <v>10911.548103549427</v>
          </cell>
          <cell r="M260">
            <v>10885.818960320785</v>
          </cell>
          <cell r="N260">
            <v>11443.110581137555</v>
          </cell>
          <cell r="O260">
            <v>11310.256887980453</v>
          </cell>
          <cell r="P260">
            <v>12110.53118413112</v>
          </cell>
          <cell r="Q260">
            <v>12856.024895484399</v>
          </cell>
          <cell r="R260">
            <v>13231.48588365146</v>
          </cell>
          <cell r="S260">
            <v>14117.653730056369</v>
          </cell>
          <cell r="T260">
            <v>15195.427029610313</v>
          </cell>
          <cell r="U260">
            <v>15991.059149348286</v>
          </cell>
          <cell r="V260">
            <v>16698.353363407765</v>
          </cell>
          <cell r="W260">
            <v>17384.91328321179</v>
          </cell>
          <cell r="X260">
            <v>18301.685942189361</v>
          </cell>
          <cell r="Y260">
            <v>18986.448737537681</v>
          </cell>
          <cell r="Z260">
            <v>19186.457357777792</v>
          </cell>
          <cell r="AA260">
            <v>19421.389500806956</v>
          </cell>
          <cell r="AB260">
            <v>19309.143644282176</v>
          </cell>
          <cell r="AC260">
            <v>19047.886232108558</v>
          </cell>
          <cell r="AD260">
            <v>19147.291907871771</v>
          </cell>
          <cell r="AE260">
            <v>19450.207372063909</v>
          </cell>
        </row>
        <row r="261">
          <cell r="G261">
            <v>2467.9359409149574</v>
          </cell>
          <cell r="H261">
            <v>2397.5338886369705</v>
          </cell>
          <cell r="I261">
            <v>2512.7786717437752</v>
          </cell>
          <cell r="J261">
            <v>2636.1029875717149</v>
          </cell>
          <cell r="K261">
            <v>2742.4324242276116</v>
          </cell>
          <cell r="L261">
            <v>2727.8870258873567</v>
          </cell>
          <cell r="M261">
            <v>2721.4547400801962</v>
          </cell>
          <cell r="N261">
            <v>2860.7776452843887</v>
          </cell>
          <cell r="O261">
            <v>2827.5642219951133</v>
          </cell>
          <cell r="P261">
            <v>3027.6327960327799</v>
          </cell>
          <cell r="Q261">
            <v>3214.0062238710998</v>
          </cell>
          <cell r="R261">
            <v>3307.8714709128649</v>
          </cell>
          <cell r="S261">
            <v>3529.4134325140922</v>
          </cell>
          <cell r="T261">
            <v>3798.8567574025783</v>
          </cell>
          <cell r="U261">
            <v>3997.7647873370715</v>
          </cell>
          <cell r="V261">
            <v>4174.5883408519412</v>
          </cell>
          <cell r="W261">
            <v>4346.2283208029476</v>
          </cell>
          <cell r="X261">
            <v>4575.4214855473401</v>
          </cell>
          <cell r="Y261">
            <v>4746.6121843844203</v>
          </cell>
          <cell r="Z261">
            <v>5696.4113678519134</v>
          </cell>
          <cell r="AA261">
            <v>7141.6915145381108</v>
          </cell>
          <cell r="AB261">
            <v>8138.7616941484803</v>
          </cell>
          <cell r="AC261">
            <v>8936.3970229625047</v>
          </cell>
          <cell r="AD261">
            <v>9867.6418435425585</v>
          </cell>
          <cell r="AE261">
            <v>10933.03441460919</v>
          </cell>
        </row>
        <row r="262">
          <cell r="G262">
            <v>5141.5332102394941</v>
          </cell>
          <cell r="H262">
            <v>4628.9611906538521</v>
          </cell>
          <cell r="I262">
            <v>4851.4663368605652</v>
          </cell>
          <cell r="J262">
            <v>5089.5707801541757</v>
          </cell>
          <cell r="K262">
            <v>5294.8629088856933</v>
          </cell>
          <cell r="L262">
            <v>5266.7798503984886</v>
          </cell>
          <cell r="M262">
            <v>5254.3609221365559</v>
          </cell>
          <cell r="N262">
            <v>5523.3541256178196</v>
          </cell>
          <cell r="O262">
            <v>5459.2283803495338</v>
          </cell>
          <cell r="P262">
            <v>5845.504323759169</v>
          </cell>
          <cell r="Q262">
            <v>6205.3388055662963</v>
          </cell>
          <cell r="R262">
            <v>6386.5661024010788</v>
          </cell>
          <cell r="S262">
            <v>6814.3010959349658</v>
          </cell>
          <cell r="T262">
            <v>7334.5201009303946</v>
          </cell>
          <cell r="U262">
            <v>7718.5553612618451</v>
          </cell>
          <cell r="V262">
            <v>8059.9517313791303</v>
          </cell>
          <cell r="W262">
            <v>8391.3400841041475</v>
          </cell>
          <cell r="X262">
            <v>8833.8473912138234</v>
          </cell>
          <cell r="Y262">
            <v>9164.3683089257556</v>
          </cell>
          <cell r="Z262">
            <v>9427.4013538185536</v>
          </cell>
          <cell r="AA262">
            <v>9797.3565548521656</v>
          </cell>
          <cell r="AB262">
            <v>9932.861944815053</v>
          </cell>
          <cell r="AC262">
            <v>9966.4333527343661</v>
          </cell>
          <cell r="AD262">
            <v>10182.127978430055</v>
          </cell>
          <cell r="AE262">
            <v>10511.460426461397</v>
          </cell>
        </row>
        <row r="263">
          <cell r="G263">
            <v>38695.862157504649</v>
          </cell>
          <cell r="H263">
            <v>39188.4671848789</v>
          </cell>
          <cell r="I263">
            <v>39741.214823901777</v>
          </cell>
          <cell r="J263">
            <v>40107.89074653374</v>
          </cell>
          <cell r="K263">
            <v>41756.080499778414</v>
          </cell>
          <cell r="L263">
            <v>42655.293736363157</v>
          </cell>
          <cell r="M263">
            <v>41788.422279535007</v>
          </cell>
          <cell r="N263">
            <v>42758.588014985733</v>
          </cell>
          <cell r="O263">
            <v>42675.647914828987</v>
          </cell>
          <cell r="P263">
            <v>44698.188170030255</v>
          </cell>
          <cell r="Q263">
            <v>46622.423951739962</v>
          </cell>
          <cell r="R263">
            <v>47476.187309589091</v>
          </cell>
          <cell r="S263">
            <v>47987.913010357173</v>
          </cell>
          <cell r="T263">
            <v>48926.548887985504</v>
          </cell>
          <cell r="U263">
            <v>49631.181693389517</v>
          </cell>
          <cell r="V263">
            <v>51502.693953272537</v>
          </cell>
          <cell r="W263">
            <v>53982.101264314697</v>
          </cell>
          <cell r="X263">
            <v>56987.497434832425</v>
          </cell>
          <cell r="Y263">
            <v>57959.733733594301</v>
          </cell>
          <cell r="Z263">
            <v>59424.072963241932</v>
          </cell>
          <cell r="AA263">
            <v>62248.204735016327</v>
          </cell>
          <cell r="AB263">
            <v>63461.255420553018</v>
          </cell>
          <cell r="AC263">
            <v>63503.996144116907</v>
          </cell>
          <cell r="AD263">
            <v>64899.250469511047</v>
          </cell>
          <cell r="AE263">
            <v>67021.594229596027</v>
          </cell>
        </row>
        <row r="264">
          <cell r="G264">
            <v>15817.337232070206</v>
          </cell>
          <cell r="H264">
            <v>16018.694674591499</v>
          </cell>
          <cell r="I264">
            <v>16244.636036876404</v>
          </cell>
          <cell r="J264">
            <v>16394.518644467444</v>
          </cell>
          <cell r="K264">
            <v>17068.233395760493</v>
          </cell>
          <cell r="L264">
            <v>17435.796184482177</v>
          </cell>
          <cell r="M264">
            <v>17081.453435541836</v>
          </cell>
          <cell r="N264">
            <v>17478.018798168017</v>
          </cell>
          <cell r="O264">
            <v>17444.116167212251</v>
          </cell>
          <cell r="P264">
            <v>18270.850590436661</v>
          </cell>
          <cell r="Q264">
            <v>19057.402034863284</v>
          </cell>
          <cell r="R264">
            <v>19406.386711636154</v>
          </cell>
          <cell r="S264">
            <v>19615.559928824609</v>
          </cell>
          <cell r="T264">
            <v>19999.237133227925</v>
          </cell>
          <cell r="U264">
            <v>20287.263141344494</v>
          </cell>
          <cell r="V264">
            <v>21052.263296348981</v>
          </cell>
          <cell r="W264">
            <v>22167.22763662495</v>
          </cell>
          <cell r="X264">
            <v>23362.862099979786</v>
          </cell>
          <cell r="Y264">
            <v>23744.685317019321</v>
          </cell>
          <cell r="Z264">
            <v>23996.322284808713</v>
          </cell>
          <cell r="AA264">
            <v>23948.878801276289</v>
          </cell>
          <cell r="AB264">
            <v>23807.88839224822</v>
          </cell>
          <cell r="AC264">
            <v>23579.111074955865</v>
          </cell>
          <cell r="AD264">
            <v>23808.133708016674</v>
          </cell>
          <cell r="AE264">
            <v>24242.268569309461</v>
          </cell>
        </row>
        <row r="265">
          <cell r="G265">
            <v>5322.184838687871</v>
          </cell>
          <cell r="H265">
            <v>5545.0304646425429</v>
          </cell>
          <cell r="I265">
            <v>5646.0717363855647</v>
          </cell>
          <cell r="J265">
            <v>5772.714861515663</v>
          </cell>
          <cell r="K265">
            <v>5942.4333319450498</v>
          </cell>
          <cell r="L265">
            <v>6101.6843781988837</v>
          </cell>
          <cell r="M265">
            <v>5984.6208573422091</v>
          </cell>
          <cell r="N265">
            <v>6060.5218777927839</v>
          </cell>
          <cell r="O265">
            <v>5984.088884824102</v>
          </cell>
          <cell r="P265">
            <v>6250.5787353942815</v>
          </cell>
          <cell r="Q265">
            <v>6572.719636686692</v>
          </cell>
          <cell r="R265">
            <v>6621.4012106557939</v>
          </cell>
          <cell r="S265">
            <v>7007.3620811741166</v>
          </cell>
          <cell r="T265">
            <v>7493.6319939120322</v>
          </cell>
          <cell r="U265">
            <v>7852.5601573598751</v>
          </cell>
          <cell r="V265">
            <v>8244.2529789954897</v>
          </cell>
          <cell r="W265">
            <v>8590.1003647840844</v>
          </cell>
          <cell r="X265">
            <v>8791.169223543573</v>
          </cell>
          <cell r="Y265">
            <v>9001.664162895453</v>
          </cell>
          <cell r="Z265">
            <v>9312.348144124393</v>
          </cell>
          <cell r="AA265">
            <v>9600.2460714418157</v>
          </cell>
          <cell r="AB265">
            <v>9649.7064927956617</v>
          </cell>
          <cell r="AC265">
            <v>9594.2324440334487</v>
          </cell>
          <cell r="AD265">
            <v>9674.6836717986062</v>
          </cell>
          <cell r="AE265">
            <v>9849.4812135498341</v>
          </cell>
        </row>
        <row r="266">
          <cell r="G266">
            <v>40188.47897715179</v>
          </cell>
          <cell r="H266">
            <v>37894.786608260598</v>
          </cell>
          <cell r="I266">
            <v>39692.417744606828</v>
          </cell>
          <cell r="J266">
            <v>41616.076447625463</v>
          </cell>
          <cell r="K266">
            <v>43274.642682815946</v>
          </cell>
          <cell r="L266">
            <v>43037.119273569937</v>
          </cell>
          <cell r="M266">
            <v>42915.311055033781</v>
          </cell>
          <cell r="N266">
            <v>45084.536114695635</v>
          </cell>
          <cell r="O266">
            <v>44539.564838901228</v>
          </cell>
          <cell r="P266">
            <v>47662.286009123229</v>
          </cell>
          <cell r="Q266">
            <v>50573.227173981133</v>
          </cell>
          <cell r="R266">
            <v>52028.353540521784</v>
          </cell>
          <cell r="S266">
            <v>55480.383681701147</v>
          </cell>
          <cell r="T266">
            <v>59679.121785217372</v>
          </cell>
          <cell r="U266">
            <v>62780.458365300248</v>
          </cell>
          <cell r="V266">
            <v>65538.345071305797</v>
          </cell>
          <cell r="W266">
            <v>66650.46253738238</v>
          </cell>
          <cell r="X266">
            <v>67942.572302651621</v>
          </cell>
          <cell r="Y266">
            <v>68392.695694490918</v>
          </cell>
          <cell r="Z266">
            <v>68988.233738220995</v>
          </cell>
          <cell r="AA266">
            <v>69484.825010124769</v>
          </cell>
          <cell r="AB266">
            <v>68888.699697287899</v>
          </cell>
          <cell r="AC266">
            <v>67780.569700880937</v>
          </cell>
          <cell r="AD266">
            <v>67936.197356717166</v>
          </cell>
          <cell r="AE266">
            <v>68764.752407722292</v>
          </cell>
        </row>
        <row r="267">
          <cell r="G267">
            <v>1188.7545350603505</v>
          </cell>
          <cell r="H267">
            <v>1814.3315151782574</v>
          </cell>
          <cell r="I267">
            <v>1900.3987322087844</v>
          </cell>
          <cell r="J267">
            <v>1992.499913445489</v>
          </cell>
          <cell r="K267">
            <v>2071.9089630760959</v>
          </cell>
          <cell r="L267">
            <v>2060.5367864375899</v>
          </cell>
          <cell r="M267">
            <v>2054.7048367295088</v>
          </cell>
          <cell r="N267">
            <v>2158.5632758848569</v>
          </cell>
          <cell r="O267">
            <v>2132.4710703590135</v>
          </cell>
          <cell r="P267">
            <v>2281.9811201401903</v>
          </cell>
          <cell r="Q267">
            <v>2421.3515393175903</v>
          </cell>
          <cell r="R267">
            <v>2491.0202684932815</v>
          </cell>
          <cell r="S267">
            <v>2656.2970159581087</v>
          </cell>
          <cell r="T267">
            <v>2857.3247442295396</v>
          </cell>
          <cell r="U267">
            <v>3005.8109398265065</v>
          </cell>
          <cell r="V267">
            <v>3137.8533977435613</v>
          </cell>
          <cell r="W267">
            <v>3191.0995022312723</v>
          </cell>
          <cell r="X267">
            <v>3252.9633013979505</v>
          </cell>
          <cell r="Y267">
            <v>3274.5143676165139</v>
          </cell>
          <cell r="Z267">
            <v>3365.3187326417874</v>
          </cell>
          <cell r="AA267">
            <v>3474.0116701583424</v>
          </cell>
          <cell r="AB267">
            <v>3512.953897458478</v>
          </cell>
          <cell r="AC267">
            <v>3516.3128897770621</v>
          </cell>
          <cell r="AD267">
            <v>3581.1158402421911</v>
          </cell>
          <cell r="AE267">
            <v>3680.4791879235472</v>
          </cell>
        </row>
        <row r="268">
          <cell r="G268">
            <v>3849.7950827751201</v>
          </cell>
          <cell r="H268">
            <v>3906.2891171259025</v>
          </cell>
          <cell r="I268">
            <v>3961.8719573742533</v>
          </cell>
          <cell r="J268">
            <v>4034.5396870432041</v>
          </cell>
          <cell r="K268">
            <v>4138.6436132460585</v>
          </cell>
          <cell r="L268">
            <v>4100.6830786251285</v>
          </cell>
          <cell r="M268">
            <v>4035.3829999262734</v>
          </cell>
          <cell r="N268">
            <v>4110.6521986094058</v>
          </cell>
          <cell r="O268">
            <v>4006.1320247028834</v>
          </cell>
          <cell r="P268">
            <v>4254.9883579236111</v>
          </cell>
          <cell r="Q268">
            <v>4437.9947273019006</v>
          </cell>
          <cell r="R268">
            <v>4680.7221218276991</v>
          </cell>
          <cell r="S268">
            <v>4828.4799985370428</v>
          </cell>
          <cell r="T268">
            <v>5017.4618558662078</v>
          </cell>
          <cell r="U268">
            <v>5345.4511655331662</v>
          </cell>
          <cell r="V268">
            <v>5516.9923667331486</v>
          </cell>
          <cell r="W268">
            <v>5867.6518045882958</v>
          </cell>
          <cell r="X268">
            <v>6329.7630600932562</v>
          </cell>
          <cell r="Y268">
            <v>6722.9459400846354</v>
          </cell>
          <cell r="Z268">
            <v>6861.7784227451157</v>
          </cell>
          <cell r="AA268">
            <v>6955.8284829545846</v>
          </cell>
          <cell r="AB268">
            <v>6957.0865987713378</v>
          </cell>
          <cell r="AC268">
            <v>6912.3452832716694</v>
          </cell>
          <cell r="AD268">
            <v>6996.4987096325658</v>
          </cell>
          <cell r="AE268">
            <v>7149.722042615902</v>
          </cell>
        </row>
        <row r="269">
          <cell r="G269">
            <v>534.44742790618818</v>
          </cell>
          <cell r="H269">
            <v>549.59350482299533</v>
          </cell>
          <cell r="I269">
            <v>558.80354351382152</v>
          </cell>
          <cell r="J269">
            <v>563.62274980553275</v>
          </cell>
          <cell r="K269">
            <v>587.5147936961863</v>
          </cell>
          <cell r="L269">
            <v>579.97784016970309</v>
          </cell>
          <cell r="M269">
            <v>560.90805620046797</v>
          </cell>
          <cell r="N269">
            <v>573.68000690966471</v>
          </cell>
          <cell r="O269">
            <v>553.53475886949707</v>
          </cell>
          <cell r="P269">
            <v>576.68826299924194</v>
          </cell>
          <cell r="Q269">
            <v>617.12387357911405</v>
          </cell>
          <cell r="R269">
            <v>611.47974591985735</v>
          </cell>
          <cell r="S269">
            <v>612.49116303855203</v>
          </cell>
          <cell r="T269">
            <v>617.39099685506926</v>
          </cell>
          <cell r="U269">
            <v>625.42155541820807</v>
          </cell>
          <cell r="V269">
            <v>634.89317973156528</v>
          </cell>
          <cell r="W269">
            <v>649.66639439859387</v>
          </cell>
          <cell r="X269">
            <v>664.18689457805033</v>
          </cell>
          <cell r="Y269">
            <v>675.222447049018</v>
          </cell>
          <cell r="Z269">
            <v>689.29368563316996</v>
          </cell>
          <cell r="AA269">
            <v>708.88049415932687</v>
          </cell>
          <cell r="AB269">
            <v>715.26417571277989</v>
          </cell>
          <cell r="AC269">
            <v>712.08311568624777</v>
          </cell>
          <cell r="AD269">
            <v>720.56979461845128</v>
          </cell>
          <cell r="AE269">
            <v>738.00039313122193</v>
          </cell>
        </row>
        <row r="270">
          <cell r="G270">
            <v>3115.2089672205038</v>
          </cell>
          <cell r="H270">
            <v>3197.5651166446492</v>
          </cell>
          <cell r="I270">
            <v>3229.0497286223444</v>
          </cell>
          <cell r="J270">
            <v>3272.3257565644481</v>
          </cell>
          <cell r="K270">
            <v>3286.9654885929872</v>
          </cell>
          <cell r="L270">
            <v>3293.264126133221</v>
          </cell>
          <cell r="M270">
            <v>3300.0809674539782</v>
          </cell>
          <cell r="N270">
            <v>3451.930911696365</v>
          </cell>
          <cell r="O270">
            <v>3297.3681869148945</v>
          </cell>
          <cell r="P270">
            <v>3489.5232829070401</v>
          </cell>
          <cell r="Q270">
            <v>3673.2929341504673</v>
          </cell>
          <cell r="R270">
            <v>3717.6174958107317</v>
          </cell>
          <cell r="S270">
            <v>3800.0880835238581</v>
          </cell>
          <cell r="T270">
            <v>3887.0650904153217</v>
          </cell>
          <cell r="U270">
            <v>4056.124578585614</v>
          </cell>
          <cell r="V270">
            <v>4194.5406633190933</v>
          </cell>
          <cell r="W270">
            <v>4344.0884180067906</v>
          </cell>
          <cell r="X270">
            <v>4474.3387921523226</v>
          </cell>
          <cell r="Y270">
            <v>4678.5785905776456</v>
          </cell>
          <cell r="Z270">
            <v>5141.8087527319158</v>
          </cell>
          <cell r="AA270">
            <v>5563.8893544924167</v>
          </cell>
          <cell r="AB270">
            <v>5764.1241758474371</v>
          </cell>
          <cell r="AC270">
            <v>5987.6855187118917</v>
          </cell>
          <cell r="AD270">
            <v>6250.8438285058528</v>
          </cell>
          <cell r="AE270">
            <v>6624.8401927575715</v>
          </cell>
        </row>
        <row r="271">
          <cell r="G271">
            <v>11420.491920913755</v>
          </cell>
          <cell r="H271">
            <v>11592.720625003223</v>
          </cell>
          <cell r="I271">
            <v>11658.563357544677</v>
          </cell>
          <cell r="J271">
            <v>11749.065090113814</v>
          </cell>
          <cell r="K271">
            <v>11779.680679758576</v>
          </cell>
          <cell r="L271">
            <v>11687.872839212228</v>
          </cell>
          <cell r="M271">
            <v>11490.221763086443</v>
          </cell>
          <cell r="N271">
            <v>11768.452142521628</v>
          </cell>
          <cell r="O271">
            <v>11179.822225067792</v>
          </cell>
          <cell r="P271">
            <v>11601.176974790342</v>
          </cell>
          <cell r="Q271">
            <v>12023.171597635273</v>
          </cell>
          <cell r="R271">
            <v>12026.872322236679</v>
          </cell>
          <cell r="S271">
            <v>12163.184919060364</v>
          </cell>
          <cell r="T271">
            <v>12304.230792458153</v>
          </cell>
          <cell r="U271">
            <v>12644.901097631564</v>
          </cell>
          <cell r="V271">
            <v>12931.671530017473</v>
          </cell>
          <cell r="W271">
            <v>13317.881753484435</v>
          </cell>
          <cell r="X271">
            <v>13653.779577349764</v>
          </cell>
          <cell r="Y271">
            <v>14138.492855194008</v>
          </cell>
          <cell r="Z271">
            <v>14622.668209005438</v>
          </cell>
          <cell r="AA271">
            <v>15006.014751748147</v>
          </cell>
          <cell r="AB271">
            <v>15029.928175957646</v>
          </cell>
          <cell r="AC271">
            <v>15034.086030244467</v>
          </cell>
          <cell r="AD271">
            <v>15245.007781740544</v>
          </cell>
          <cell r="AE271">
            <v>15663.703138796815</v>
          </cell>
        </row>
        <row r="272">
          <cell r="G272">
            <v>3691.5192148666688</v>
          </cell>
          <cell r="H272">
            <v>3753.6667501636275</v>
          </cell>
          <cell r="I272">
            <v>3908.1283727573941</v>
          </cell>
          <cell r="J272">
            <v>3990.3782404125386</v>
          </cell>
          <cell r="K272">
            <v>4054.2488327687715</v>
          </cell>
          <cell r="L272">
            <v>4020.6948301558132</v>
          </cell>
          <cell r="M272">
            <v>3920.8513231352058</v>
          </cell>
          <cell r="N272">
            <v>4041.18327816493</v>
          </cell>
          <cell r="O272">
            <v>3904.2872844354733</v>
          </cell>
          <cell r="P272">
            <v>3990.4226943218055</v>
          </cell>
          <cell r="Q272">
            <v>4159.7894375329506</v>
          </cell>
          <cell r="R272">
            <v>4196.5362378426089</v>
          </cell>
          <cell r="S272">
            <v>4339.6995561507783</v>
          </cell>
          <cell r="T272">
            <v>4479.5142833859791</v>
          </cell>
          <cell r="U272">
            <v>4693.9937824858698</v>
          </cell>
          <cell r="V272">
            <v>4845.6041433523815</v>
          </cell>
          <cell r="W272">
            <v>4995.1928652936713</v>
          </cell>
          <cell r="X272">
            <v>5242.7236629585241</v>
          </cell>
          <cell r="Y272">
            <v>5545.2672924388035</v>
          </cell>
          <cell r="Z272">
            <v>5673.8896302172889</v>
          </cell>
          <cell r="AA272">
            <v>5924.0874725941449</v>
          </cell>
          <cell r="AB272">
            <v>5934.4464396809926</v>
          </cell>
          <cell r="AC272">
            <v>5912.4372921907834</v>
          </cell>
          <cell r="AD272">
            <v>6006.6769874874071</v>
          </cell>
          <cell r="AE272">
            <v>6164.8604393322439</v>
          </cell>
        </row>
        <row r="273">
          <cell r="G273">
            <v>17497.207948601801</v>
          </cell>
          <cell r="H273">
            <v>17791.777280438058</v>
          </cell>
          <cell r="I273">
            <v>18901.054967077107</v>
          </cell>
          <cell r="J273">
            <v>19491.738538742164</v>
          </cell>
          <cell r="K273">
            <v>19950.42997123814</v>
          </cell>
          <cell r="L273">
            <v>19905.594194185171</v>
          </cell>
          <cell r="M273">
            <v>19584.467713881531</v>
          </cell>
          <cell r="N273">
            <v>20522.118178496305</v>
          </cell>
          <cell r="O273">
            <v>20034.834221414225</v>
          </cell>
          <cell r="P273">
            <v>20616.976813630718</v>
          </cell>
          <cell r="Q273">
            <v>21762.89295682016</v>
          </cell>
          <cell r="R273">
            <v>22193.060520158731</v>
          </cell>
          <cell r="S273">
            <v>23288.74802317745</v>
          </cell>
          <cell r="T273">
            <v>24369.151315222582</v>
          </cell>
          <cell r="U273">
            <v>25933.512365323673</v>
          </cell>
          <cell r="V273">
            <v>27027.347784204048</v>
          </cell>
          <cell r="W273">
            <v>28045.729928476008</v>
          </cell>
          <cell r="X273">
            <v>28851.325810615399</v>
          </cell>
          <cell r="Y273">
            <v>28873.897229677121</v>
          </cell>
          <cell r="Z273">
            <v>29028.51577124407</v>
          </cell>
          <cell r="AA273">
            <v>28959.754956209981</v>
          </cell>
          <cell r="AB273">
            <v>28706.819769662256</v>
          </cell>
          <cell r="AC273">
            <v>28180.95717693547</v>
          </cell>
          <cell r="AD273">
            <v>28203.027422428651</v>
          </cell>
          <cell r="AE273">
            <v>28506.77394470897</v>
          </cell>
        </row>
        <row r="276">
          <cell r="G276">
            <v>53708.756626847957</v>
          </cell>
          <cell r="H276">
            <v>50349.464058565485</v>
          </cell>
          <cell r="I276">
            <v>50585.765733522334</v>
          </cell>
          <cell r="J276">
            <v>50756.917170227302</v>
          </cell>
          <cell r="K276">
            <v>50890.56319950617</v>
          </cell>
          <cell r="L276">
            <v>50409.683971895211</v>
          </cell>
          <cell r="M276">
            <v>49748.857660934671</v>
          </cell>
          <cell r="N276">
            <v>51074.418525560905</v>
          </cell>
          <cell r="O276">
            <v>50637.294229816769</v>
          </cell>
          <cell r="P276">
            <v>51882.363343747689</v>
          </cell>
          <cell r="Q276">
            <v>53040.286432316985</v>
          </cell>
          <cell r="R276">
            <v>53738.485192411041</v>
          </cell>
          <cell r="S276">
            <v>55949.769545049654</v>
          </cell>
          <cell r="T276">
            <v>57329.270888827872</v>
          </cell>
          <cell r="U276">
            <v>59883.340093594605</v>
          </cell>
          <cell r="V276">
            <v>62238.988957004687</v>
          </cell>
          <cell r="W276">
            <v>64365.633187934131</v>
          </cell>
          <cell r="X276">
            <v>65570.953790492698</v>
          </cell>
          <cell r="Y276">
            <v>67305.727422033131</v>
          </cell>
          <cell r="Z276">
            <v>68196.039917622096</v>
          </cell>
          <cell r="AA276">
            <v>68883.240349581378</v>
          </cell>
          <cell r="AB276">
            <v>68252.643635550878</v>
          </cell>
          <cell r="AC276">
            <v>68712.851087571893</v>
          </cell>
          <cell r="AD276">
            <v>69589.365365579099</v>
          </cell>
          <cell r="AE276">
            <v>71181.30416701932</v>
          </cell>
        </row>
        <row r="277">
          <cell r="G277">
            <v>18897.525479816875</v>
          </cell>
          <cell r="H277">
            <v>22684.496812891877</v>
          </cell>
          <cell r="I277">
            <v>22790.96040079034</v>
          </cell>
          <cell r="J277">
            <v>22868.071136585651</v>
          </cell>
          <cell r="K277">
            <v>22928.284149413474</v>
          </cell>
          <cell r="L277">
            <v>22711.628351579398</v>
          </cell>
          <cell r="M277">
            <v>22413.899018702621</v>
          </cell>
          <cell r="N277">
            <v>23011.11850794945</v>
          </cell>
          <cell r="O277">
            <v>22814.176099940669</v>
          </cell>
          <cell r="P277">
            <v>23375.130757053677</v>
          </cell>
          <cell r="Q277">
            <v>23896.822558612297</v>
          </cell>
          <cell r="R277">
            <v>24211.389711297299</v>
          </cell>
          <cell r="S277">
            <v>25207.663927671896</v>
          </cell>
          <cell r="T277">
            <v>25829.18581318625</v>
          </cell>
          <cell r="U277">
            <v>26979.898652314874</v>
          </cell>
          <cell r="V277">
            <v>28041.214996658913</v>
          </cell>
          <cell r="W277">
            <v>28999.35536976318</v>
          </cell>
          <cell r="X277">
            <v>29542.401693661457</v>
          </cell>
          <cell r="Y277">
            <v>30323.988303401613</v>
          </cell>
          <cell r="Z277">
            <v>31006.105312805237</v>
          </cell>
          <cell r="AA277">
            <v>31737.357087980727</v>
          </cell>
          <cell r="AB277">
            <v>31853.529467166318</v>
          </cell>
          <cell r="AC277">
            <v>32575.680823859493</v>
          </cell>
          <cell r="AD277">
            <v>33518.523530953906</v>
          </cell>
          <cell r="AE277">
            <v>34882.341931854091</v>
          </cell>
        </row>
        <row r="278">
          <cell r="G278">
            <v>26854.378313423978</v>
          </cell>
          <cell r="H278">
            <v>26617.32886145165</v>
          </cell>
          <cell r="I278">
            <v>26742.250139372747</v>
          </cell>
          <cell r="J278">
            <v>26832.72963426046</v>
          </cell>
          <cell r="K278">
            <v>26903.381832428946</v>
          </cell>
          <cell r="L278">
            <v>26649.16421992223</v>
          </cell>
          <cell r="M278">
            <v>26299.817279134986</v>
          </cell>
          <cell r="N278">
            <v>27000.577259789123</v>
          </cell>
          <cell r="O278">
            <v>26769.490765608803</v>
          </cell>
          <cell r="P278">
            <v>27427.698646872188</v>
          </cell>
          <cell r="Q278">
            <v>28039.836635250114</v>
          </cell>
          <cell r="R278">
            <v>28408.940584131567</v>
          </cell>
          <cell r="S278">
            <v>29577.939776494393</v>
          </cell>
          <cell r="T278">
            <v>30307.215482179141</v>
          </cell>
          <cell r="U278">
            <v>31657.428463177443</v>
          </cell>
          <cell r="V278">
            <v>32902.746196978107</v>
          </cell>
          <cell r="W278">
            <v>34027.00024663622</v>
          </cell>
          <cell r="X278">
            <v>34664.19501050633</v>
          </cell>
          <cell r="Y278">
            <v>35581.286008678158</v>
          </cell>
          <cell r="Z278">
            <v>36083.497426165137</v>
          </cell>
          <cell r="AA278">
            <v>36494.12300096816</v>
          </cell>
          <cell r="AB278">
            <v>36205.695140698299</v>
          </cell>
          <cell r="AC278">
            <v>36506.780251500866</v>
          </cell>
          <cell r="AD278">
            <v>37031.665828922414</v>
          </cell>
          <cell r="AE278">
            <v>37945.836580810574</v>
          </cell>
        </row>
        <row r="279">
          <cell r="G279">
            <v>2899.3137186553386</v>
          </cell>
          <cell r="H279">
            <v>4653.2063275829678</v>
          </cell>
          <cell r="I279">
            <v>4722.1827958588665</v>
          </cell>
          <cell r="J279">
            <v>4803.0505198635774</v>
          </cell>
          <cell r="K279">
            <v>4864.1054718609148</v>
          </cell>
          <cell r="L279">
            <v>4847.1465088239911</v>
          </cell>
          <cell r="M279">
            <v>4921.2901977497777</v>
          </cell>
          <cell r="N279">
            <v>5132.826898850004</v>
          </cell>
          <cell r="O279">
            <v>5165.3941277993135</v>
          </cell>
          <cell r="P279">
            <v>5307.180926289423</v>
          </cell>
          <cell r="Q279">
            <v>5413.9324826064094</v>
          </cell>
          <cell r="R279">
            <v>5527.7892431994651</v>
          </cell>
          <cell r="S279">
            <v>5793.8879649185292</v>
          </cell>
          <cell r="T279">
            <v>6012.6273752844645</v>
          </cell>
          <cell r="U279">
            <v>6396.3583829453282</v>
          </cell>
          <cell r="V279">
            <v>6644.3243452930392</v>
          </cell>
          <cell r="W279">
            <v>6897.2765527024421</v>
          </cell>
          <cell r="X279">
            <v>7099.8649378566442</v>
          </cell>
          <cell r="Y279">
            <v>7280.7841604239902</v>
          </cell>
          <cell r="Z279">
            <v>7440.8024860006608</v>
          </cell>
          <cell r="AA279">
            <v>7753.3183815559305</v>
          </cell>
          <cell r="AB279">
            <v>7831.6449985303652</v>
          </cell>
          <cell r="AC279">
            <v>8006.5157584517292</v>
          </cell>
          <cell r="AD279">
            <v>8228.1687845852503</v>
          </cell>
          <cell r="AE279">
            <v>8541.3880336494094</v>
          </cell>
        </row>
        <row r="280">
          <cell r="G280">
            <v>9277.8038996970827</v>
          </cell>
          <cell r="H280">
            <v>8594.3945235766678</v>
          </cell>
          <cell r="I280">
            <v>8721.7929107257623</v>
          </cell>
          <cell r="J280">
            <v>8871.1542489927488</v>
          </cell>
          <cell r="K280">
            <v>8983.9217276176933</v>
          </cell>
          <cell r="L280">
            <v>8952.5988055744328</v>
          </cell>
          <cell r="M280">
            <v>9089.5409631323892</v>
          </cell>
          <cell r="N280">
            <v>9480.2457239968408</v>
          </cell>
          <cell r="O280">
            <v>9540.3968530088641</v>
          </cell>
          <cell r="P280">
            <v>9802.2747064011619</v>
          </cell>
          <cell r="Q280">
            <v>9999.4430514959204</v>
          </cell>
          <cell r="R280">
            <v>10209.734590453189</v>
          </cell>
          <cell r="S280">
            <v>10701.214493916017</v>
          </cell>
          <cell r="T280">
            <v>11105.222538733551</v>
          </cell>
          <cell r="U280">
            <v>11813.967313539215</v>
          </cell>
          <cell r="V280">
            <v>12271.956312694891</v>
          </cell>
          <cell r="W280">
            <v>12739.154823364681</v>
          </cell>
          <cell r="X280">
            <v>13113.332193834716</v>
          </cell>
          <cell r="Y280">
            <v>13447.486982206243</v>
          </cell>
          <cell r="Z280">
            <v>13640.857864027112</v>
          </cell>
          <cell r="AA280">
            <v>13872.69083053642</v>
          </cell>
          <cell r="AB280">
            <v>13796.657277388424</v>
          </cell>
          <cell r="AC280">
            <v>13921.166336675924</v>
          </cell>
          <cell r="AD280">
            <v>14127.797044953708</v>
          </cell>
          <cell r="AE280">
            <v>14478.709794728822</v>
          </cell>
        </row>
        <row r="281">
          <cell r="G281">
            <v>2319.4509749242707</v>
          </cell>
          <cell r="H281">
            <v>2148.5986308941669</v>
          </cell>
          <cell r="I281">
            <v>2180.4482276814406</v>
          </cell>
          <cell r="J281">
            <v>2217.7885622481872</v>
          </cell>
          <cell r="K281">
            <v>2245.9804319044233</v>
          </cell>
          <cell r="L281">
            <v>2238.1497013936082</v>
          </cell>
          <cell r="M281">
            <v>2272.3852407830973</v>
          </cell>
          <cell r="N281">
            <v>2370.0614309992102</v>
          </cell>
          <cell r="O281">
            <v>2385.099213252216</v>
          </cell>
          <cell r="P281">
            <v>2450.5686766002905</v>
          </cell>
          <cell r="Q281">
            <v>2499.8607628739801</v>
          </cell>
          <cell r="R281">
            <v>2552.4336476132971</v>
          </cell>
          <cell r="S281">
            <v>2675.3036234790043</v>
          </cell>
          <cell r="T281">
            <v>2776.3056346833878</v>
          </cell>
          <cell r="U281">
            <v>2953.4918283848037</v>
          </cell>
          <cell r="V281">
            <v>3067.9890781737226</v>
          </cell>
          <cell r="W281">
            <v>3184.7887058411702</v>
          </cell>
          <cell r="X281">
            <v>3278.3330484586791</v>
          </cell>
          <cell r="Y281">
            <v>3361.8717455515607</v>
          </cell>
          <cell r="Z281">
            <v>3632.5223696265007</v>
          </cell>
          <cell r="AA281">
            <v>4441.9015054216325</v>
          </cell>
          <cell r="AB281">
            <v>4903.0609251577835</v>
          </cell>
          <cell r="AC281">
            <v>5365.9975567944002</v>
          </cell>
          <cell r="AD281">
            <v>5858.7859645388498</v>
          </cell>
          <cell r="AE281">
            <v>6441.6862271514865</v>
          </cell>
        </row>
        <row r="282">
          <cell r="G282">
            <v>4832.1895310922318</v>
          </cell>
          <cell r="H282">
            <v>4148.337474535304</v>
          </cell>
          <cell r="I282">
            <v>4209.8300557934908</v>
          </cell>
          <cell r="J282">
            <v>4281.9237018415006</v>
          </cell>
          <cell r="K282">
            <v>4336.3542444708164</v>
          </cell>
          <cell r="L282">
            <v>4321.2353142230195</v>
          </cell>
          <cell r="M282">
            <v>4387.3344771696347</v>
          </cell>
          <cell r="N282">
            <v>4575.9196295648571</v>
          </cell>
          <cell r="O282">
            <v>4604.9533424031115</v>
          </cell>
          <cell r="P282">
            <v>4731.3563961607624</v>
          </cell>
          <cell r="Q282">
            <v>4826.5255011518029</v>
          </cell>
          <cell r="R282">
            <v>4928.0289019138954</v>
          </cell>
          <cell r="S282">
            <v>5165.2561429862953</v>
          </cell>
          <cell r="T282">
            <v>5360.2625169353532</v>
          </cell>
          <cell r="U282">
            <v>5702.3590428909547</v>
          </cell>
          <cell r="V282">
            <v>5923.4209132659416</v>
          </cell>
          <cell r="W282">
            <v>6148.928025435609</v>
          </cell>
          <cell r="X282">
            <v>6329.5357464083654</v>
          </cell>
          <cell r="Y282">
            <v>6490.8253901516618</v>
          </cell>
          <cell r="Z282">
            <v>6641.7124607483611</v>
          </cell>
          <cell r="AA282">
            <v>6948.1408095370089</v>
          </cell>
          <cell r="AB282">
            <v>7035.7465017183213</v>
          </cell>
          <cell r="AC282">
            <v>7207.6309870677396</v>
          </cell>
          <cell r="AD282">
            <v>7421.5670118882181</v>
          </cell>
          <cell r="AE282">
            <v>7719.1351981849666</v>
          </cell>
        </row>
        <row r="283">
          <cell r="G283">
            <v>52715.95523740026</v>
          </cell>
          <cell r="H283">
            <v>52972.193082349717</v>
          </cell>
          <cell r="I283">
            <v>53212.466582069668</v>
          </cell>
          <cell r="J283">
            <v>53938.137008894228</v>
          </cell>
          <cell r="K283">
            <v>54658.14918677666</v>
          </cell>
          <cell r="L283">
            <v>54742.833531026023</v>
          </cell>
          <cell r="M283">
            <v>54443.844986943564</v>
          </cell>
          <cell r="N283">
            <v>55849.634953873981</v>
          </cell>
          <cell r="O283">
            <v>55878.248310892755</v>
          </cell>
          <cell r="P283">
            <v>57396.258918086387</v>
          </cell>
          <cell r="Q283">
            <v>58035.309287294032</v>
          </cell>
          <cell r="R283">
            <v>59654.398509755512</v>
          </cell>
          <cell r="S283">
            <v>62104.8709686109</v>
          </cell>
          <cell r="T283">
            <v>63526.574546607473</v>
          </cell>
          <cell r="U283">
            <v>65957.962889180169</v>
          </cell>
          <cell r="V283">
            <v>68171.241513705259</v>
          </cell>
          <cell r="W283">
            <v>70617.724740144578</v>
          </cell>
          <cell r="X283">
            <v>71464.039108899116</v>
          </cell>
          <cell r="Y283">
            <v>72789.143125892486</v>
          </cell>
          <cell r="Z283">
            <v>75215.745131270101</v>
          </cell>
          <cell r="AA283">
            <v>76186.560911929831</v>
          </cell>
          <cell r="AB283">
            <v>76853.980700327316</v>
          </cell>
          <cell r="AC283">
            <v>77917.122126248083</v>
          </cell>
          <cell r="AD283">
            <v>79216.483772401363</v>
          </cell>
          <cell r="AE283">
            <v>81328.70406933871</v>
          </cell>
        </row>
        <row r="284">
          <cell r="G284">
            <v>12325.222891105739</v>
          </cell>
          <cell r="H284">
            <v>12411.478571584297</v>
          </cell>
          <cell r="I284">
            <v>12492.3602782791</v>
          </cell>
          <cell r="J284">
            <v>12736.637997994008</v>
          </cell>
          <cell r="K284">
            <v>12979.011018139992</v>
          </cell>
          <cell r="L284">
            <v>13082.905311561863</v>
          </cell>
          <cell r="M284">
            <v>13062.787028174751</v>
          </cell>
          <cell r="N284">
            <v>13424.845554871805</v>
          </cell>
          <cell r="O284">
            <v>13548.59001540821</v>
          </cell>
          <cell r="P284">
            <v>13980.657672693853</v>
          </cell>
          <cell r="Q284">
            <v>14151.634240852109</v>
          </cell>
          <cell r="R284">
            <v>14662.608287554143</v>
          </cell>
          <cell r="S284">
            <v>15342.221667490938</v>
          </cell>
          <cell r="T284">
            <v>15752.539658883021</v>
          </cell>
          <cell r="U284">
            <v>16413.182641424464</v>
          </cell>
          <cell r="V284">
            <v>17008.725904970168</v>
          </cell>
          <cell r="W284">
            <v>17714.846912884725</v>
          </cell>
          <cell r="X284">
            <v>18311.517709238116</v>
          </cell>
          <cell r="Y284">
            <v>18790.104072193208</v>
          </cell>
          <cell r="Z284">
            <v>19448.410032238226</v>
          </cell>
          <cell r="AA284">
            <v>20279.403781524616</v>
          </cell>
          <cell r="AB284">
            <v>20865.767577195416</v>
          </cell>
          <cell r="AC284">
            <v>21460.307798955622</v>
          </cell>
          <cell r="AD284">
            <v>22071.159594989709</v>
          </cell>
          <cell r="AE284">
            <v>22914.833275438461</v>
          </cell>
        </row>
        <row r="285">
          <cell r="G285">
            <v>4064.3381986614581</v>
          </cell>
          <cell r="H285">
            <v>4110.6155283892722</v>
          </cell>
          <cell r="I285">
            <v>4130.4447133594185</v>
          </cell>
          <cell r="J285">
            <v>4205.0534065292159</v>
          </cell>
          <cell r="K285">
            <v>4217.0450784455206</v>
          </cell>
          <cell r="L285">
            <v>4170.9267556090681</v>
          </cell>
          <cell r="M285">
            <v>4134.7945018280743</v>
          </cell>
          <cell r="N285">
            <v>4282.9160340500976</v>
          </cell>
          <cell r="O285">
            <v>4275.4670964137213</v>
          </cell>
          <cell r="P285">
            <v>4429.7057135800214</v>
          </cell>
          <cell r="Q285">
            <v>4571.3057004235488</v>
          </cell>
          <cell r="R285">
            <v>4650.7392960571424</v>
          </cell>
          <cell r="S285">
            <v>4871.7140546202527</v>
          </cell>
          <cell r="T285">
            <v>5071.655054028929</v>
          </cell>
          <cell r="U285">
            <v>5305.9233944586949</v>
          </cell>
          <cell r="V285">
            <v>5510.6914731726365</v>
          </cell>
          <cell r="W285">
            <v>5667.2540484688725</v>
          </cell>
          <cell r="X285">
            <v>5754.0571342942558</v>
          </cell>
          <cell r="Y285">
            <v>5912.2142025016201</v>
          </cell>
          <cell r="Z285">
            <v>6003.5111888109896</v>
          </cell>
          <cell r="AA285">
            <v>6134.9943818498568</v>
          </cell>
          <cell r="AB285">
            <v>6108.7349988576152</v>
          </cell>
          <cell r="AC285">
            <v>6173.6786485485254</v>
          </cell>
          <cell r="AD285">
            <v>6269.9374728963212</v>
          </cell>
          <cell r="AE285">
            <v>6430.4101834982612</v>
          </cell>
        </row>
        <row r="286">
          <cell r="G286">
            <v>23923.707463310635</v>
          </cell>
          <cell r="H286">
            <v>21647.641659652782</v>
          </cell>
          <cell r="I286">
            <v>22128.313168026249</v>
          </cell>
          <cell r="J286">
            <v>22691.850441645358</v>
          </cell>
          <cell r="K286">
            <v>23117.319831479061</v>
          </cell>
          <cell r="L286">
            <v>23149.057701051199</v>
          </cell>
          <cell r="M286">
            <v>23825.879336971771</v>
          </cell>
          <cell r="N286">
            <v>25078.936527734691</v>
          </cell>
          <cell r="O286">
            <v>25532.814116989506</v>
          </cell>
          <cell r="P286">
            <v>26363.909867431343</v>
          </cell>
          <cell r="Q286">
            <v>27020.037905563124</v>
          </cell>
          <cell r="R286">
            <v>27745.751550098303</v>
          </cell>
          <cell r="S286">
            <v>29311.199170970409</v>
          </cell>
          <cell r="T286">
            <v>30699.76709413149</v>
          </cell>
          <cell r="U286">
            <v>33060.000699184602</v>
          </cell>
          <cell r="V286">
            <v>34490.685630520056</v>
          </cell>
          <cell r="W286">
            <v>35472.814235427039</v>
          </cell>
          <cell r="X286">
            <v>35945.792596740102</v>
          </cell>
          <cell r="Y286">
            <v>36599.196670922705</v>
          </cell>
          <cell r="Z286">
            <v>37338.175449304828</v>
          </cell>
          <cell r="AA286">
            <v>37764.39848142652</v>
          </cell>
          <cell r="AB286">
            <v>37576.372594239103</v>
          </cell>
          <cell r="AC286">
            <v>37973.19540543147</v>
          </cell>
          <cell r="AD286">
            <v>38602.990098158494</v>
          </cell>
          <cell r="AE286">
            <v>39622.564281848492</v>
          </cell>
        </row>
        <row r="287">
          <cell r="G287">
            <v>996.27006530550568</v>
          </cell>
          <cell r="H287">
            <v>1459.1695219378896</v>
          </cell>
          <cell r="I287">
            <v>1491.5694122404775</v>
          </cell>
          <cell r="J287">
            <v>1529.5549086316887</v>
          </cell>
          <cell r="K287">
            <v>1558.2338740323387</v>
          </cell>
          <cell r="L287">
            <v>1560.3731801377803</v>
          </cell>
          <cell r="M287">
            <v>1605.9946625352893</v>
          </cell>
          <cell r="N287">
            <v>1690.4575749741171</v>
          </cell>
          <cell r="O287">
            <v>1721.0514084892775</v>
          </cell>
          <cell r="P287">
            <v>1777.0718105230519</v>
          </cell>
          <cell r="Q287">
            <v>1821.2984311768487</v>
          </cell>
          <cell r="R287">
            <v>1870.2155025331188</v>
          </cell>
          <cell r="S287">
            <v>1975.7352396241201</v>
          </cell>
          <cell r="T287">
            <v>2069.3323170551284</v>
          </cell>
          <cell r="U287">
            <v>2228.4249792163846</v>
          </cell>
          <cell r="V287">
            <v>2324.8609734979896</v>
          </cell>
          <cell r="W287">
            <v>2391.0618165013484</v>
          </cell>
          <cell r="X287">
            <v>2422.9431465887023</v>
          </cell>
          <cell r="Y287">
            <v>2466.986157164506</v>
          </cell>
          <cell r="Z287">
            <v>2548.1271595340168</v>
          </cell>
          <cell r="AA287">
            <v>2591.155501135403</v>
          </cell>
          <cell r="AB287">
            <v>2602.4683840851649</v>
          </cell>
          <cell r="AC287">
            <v>2654.8483583836405</v>
          </cell>
          <cell r="AD287">
            <v>2724.2999372452</v>
          </cell>
          <cell r="AE287">
            <v>2822.2253817942296</v>
          </cell>
        </row>
        <row r="288">
          <cell r="G288">
            <v>6892.3787896395215</v>
          </cell>
          <cell r="H288">
            <v>6928.1609750366788</v>
          </cell>
          <cell r="I288">
            <v>6982.6206747894967</v>
          </cell>
          <cell r="J288">
            <v>7002.6744270450472</v>
          </cell>
          <cell r="K288">
            <v>7017.2232277010353</v>
          </cell>
          <cell r="L288">
            <v>6982.0498196612562</v>
          </cell>
          <cell r="M288">
            <v>6901.8684594309616</v>
          </cell>
          <cell r="N288">
            <v>7198.137989982336</v>
          </cell>
          <cell r="O288">
            <v>7124.1508540068598</v>
          </cell>
          <cell r="P288">
            <v>7324.0058826836794</v>
          </cell>
          <cell r="Q288">
            <v>7473.4110288347356</v>
          </cell>
          <cell r="R288">
            <v>7621.4968117202607</v>
          </cell>
          <cell r="S288">
            <v>7927.3463352318622</v>
          </cell>
          <cell r="T288">
            <v>8076.0865137607298</v>
          </cell>
          <cell r="U288">
            <v>8366.4477846220634</v>
          </cell>
          <cell r="V288">
            <v>8638.4901170356188</v>
          </cell>
          <cell r="W288">
            <v>8983.0887739326063</v>
          </cell>
          <cell r="X288">
            <v>9271.6822999805772</v>
          </cell>
          <cell r="Y288">
            <v>9518.2206653226694</v>
          </cell>
          <cell r="Z288">
            <v>10391.498689374765</v>
          </cell>
          <cell r="AA288">
            <v>13044.720292089158</v>
          </cell>
          <cell r="AB288">
            <v>14581.489120295437</v>
          </cell>
          <cell r="AC288">
            <v>16100.012982795835</v>
          </cell>
          <cell r="AD288">
            <v>17707.540694802836</v>
          </cell>
          <cell r="AE288">
            <v>19596.207526869926</v>
          </cell>
        </row>
        <row r="289">
          <cell r="G289">
            <v>1781.7556093565017</v>
          </cell>
          <cell r="H289">
            <v>1783.0538360074877</v>
          </cell>
          <cell r="I289">
            <v>1788.8878421921647</v>
          </cell>
          <cell r="J289">
            <v>1807.4316475648882</v>
          </cell>
          <cell r="K289">
            <v>1812.4722930184073</v>
          </cell>
          <cell r="L289">
            <v>1793.6088525783809</v>
          </cell>
          <cell r="M289">
            <v>1774.6486729597157</v>
          </cell>
          <cell r="N289">
            <v>1823.0509687537462</v>
          </cell>
          <cell r="O289">
            <v>1794.2995981969964</v>
          </cell>
          <cell r="P289">
            <v>1840.40380825741</v>
          </cell>
          <cell r="Q289">
            <v>1872.8279339126823</v>
          </cell>
          <cell r="R289">
            <v>1897.4249208326673</v>
          </cell>
          <cell r="S289">
            <v>1968.2360718720968</v>
          </cell>
          <cell r="T289">
            <v>2005.124253123417</v>
          </cell>
          <cell r="U289">
            <v>2074.6913217054471</v>
          </cell>
          <cell r="V289">
            <v>2157.0993395020882</v>
          </cell>
          <cell r="W289">
            <v>2230.5387643737845</v>
          </cell>
          <cell r="X289">
            <v>2244.3283016341893</v>
          </cell>
          <cell r="Y289">
            <v>2286.2415552117754</v>
          </cell>
          <cell r="Z289">
            <v>2326.3694648036135</v>
          </cell>
          <cell r="AA289">
            <v>2374.7982364656368</v>
          </cell>
          <cell r="AB289">
            <v>2372.028004997203</v>
          </cell>
          <cell r="AC289">
            <v>2401.8374704377493</v>
          </cell>
          <cell r="AD289">
            <v>2445.1309775396853</v>
          </cell>
          <cell r="AE289">
            <v>2516.1911582055527</v>
          </cell>
        </row>
        <row r="290">
          <cell r="G290">
            <v>2766.2306421587773</v>
          </cell>
          <cell r="H290">
            <v>2818.4580776956645</v>
          </cell>
          <cell r="I290">
            <v>2891.2487001949826</v>
          </cell>
          <cell r="J290">
            <v>2928.2449547405686</v>
          </cell>
          <cell r="K290">
            <v>2963.6022730245368</v>
          </cell>
          <cell r="L290">
            <v>2967.139006534268</v>
          </cell>
          <cell r="M290">
            <v>2966.3889493279867</v>
          </cell>
          <cell r="N290">
            <v>3122.6086524580405</v>
          </cell>
          <cell r="O290">
            <v>3102.4778216604896</v>
          </cell>
          <cell r="P290">
            <v>3203.2341197678347</v>
          </cell>
          <cell r="Q290">
            <v>3308.1437877260823</v>
          </cell>
          <cell r="R290">
            <v>3416.7948674728191</v>
          </cell>
          <cell r="S290">
            <v>3565.1526112071565</v>
          </cell>
          <cell r="T290">
            <v>3680.8949130500373</v>
          </cell>
          <cell r="U290">
            <v>3890.9266215566536</v>
          </cell>
          <cell r="V290">
            <v>4108.0317271811991</v>
          </cell>
          <cell r="W290">
            <v>4297.4681162204697</v>
          </cell>
          <cell r="X290">
            <v>4366.5805978291328</v>
          </cell>
          <cell r="Y290">
            <v>4487.4959667609901</v>
          </cell>
          <cell r="Z290">
            <v>4926.8541427762138</v>
          </cell>
          <cell r="AA290">
            <v>5327.6338130134527</v>
          </cell>
          <cell r="AB290">
            <v>5467.5606581810716</v>
          </cell>
          <cell r="AC290">
            <v>5692.4167839611218</v>
          </cell>
          <cell r="AD290">
            <v>6015.7371534228814</v>
          </cell>
          <cell r="AE290">
            <v>6447.6555798742547</v>
          </cell>
        </row>
        <row r="291">
          <cell r="G291">
            <v>4846.9173570763787</v>
          </cell>
          <cell r="H291">
            <v>5008.2207596646458</v>
          </cell>
          <cell r="I291">
            <v>5233.033158836829</v>
          </cell>
          <cell r="J291">
            <v>5347.2953599171369</v>
          </cell>
          <cell r="K291">
            <v>5456.4957387404911</v>
          </cell>
          <cell r="L291">
            <v>5518.8324925047837</v>
          </cell>
          <cell r="M291">
            <v>5571.4355115558528</v>
          </cell>
          <cell r="N291">
            <v>5978.1045452741855</v>
          </cell>
          <cell r="O291">
            <v>5993.7545762651171</v>
          </cell>
          <cell r="P291">
            <v>6251.1086086014566</v>
          </cell>
          <cell r="Q291">
            <v>6545.0150556943636</v>
          </cell>
          <cell r="R291">
            <v>6857.360364281305</v>
          </cell>
          <cell r="S291">
            <v>7216.4853030157956</v>
          </cell>
          <cell r="T291">
            <v>7527.399842884297</v>
          </cell>
          <cell r="U291">
            <v>8068.4471852160214</v>
          </cell>
          <cell r="V291">
            <v>8637.0155147854675</v>
          </cell>
          <cell r="W291">
            <v>9132.2699067393223</v>
          </cell>
          <cell r="X291">
            <v>9334.210585621915</v>
          </cell>
          <cell r="Y291">
            <v>9652.3734184585046</v>
          </cell>
          <cell r="Z291">
            <v>10129.531809913426</v>
          </cell>
          <cell r="AA291">
            <v>10549.414687247838</v>
          </cell>
          <cell r="AB291">
            <v>10617.785206666567</v>
          </cell>
          <cell r="AC291">
            <v>10850.415661333316</v>
          </cell>
          <cell r="AD291">
            <v>11208.394192480373</v>
          </cell>
          <cell r="AE291">
            <v>11723.25428099248</v>
          </cell>
        </row>
        <row r="292">
          <cell r="G292">
            <v>8982.682049718147</v>
          </cell>
          <cell r="H292">
            <v>9133.9571886090871</v>
          </cell>
          <cell r="I292">
            <v>9228.0551391407607</v>
          </cell>
          <cell r="J292">
            <v>9325.9303391624871</v>
          </cell>
          <cell r="K292">
            <v>9435.3594788008522</v>
          </cell>
          <cell r="L292">
            <v>9402.5029670648019</v>
          </cell>
          <cell r="M292">
            <v>9317.0133829133265</v>
          </cell>
          <cell r="N292">
            <v>9594.8534284338602</v>
          </cell>
          <cell r="O292">
            <v>9549.1543135264837</v>
          </cell>
          <cell r="P292">
            <v>9905.9247494187312</v>
          </cell>
          <cell r="Q292">
            <v>10179.873946420012</v>
          </cell>
          <cell r="R292">
            <v>10570.47967384969</v>
          </cell>
          <cell r="S292">
            <v>11214.050773343295</v>
          </cell>
          <cell r="T292">
            <v>11613.829592872014</v>
          </cell>
          <cell r="U292">
            <v>12097.143965452469</v>
          </cell>
          <cell r="V292">
            <v>12642.748453845543</v>
          </cell>
          <cell r="W292">
            <v>13013.240075139931</v>
          </cell>
          <cell r="X292">
            <v>13291.521251566393</v>
          </cell>
          <cell r="Y292">
            <v>13704.521907588638</v>
          </cell>
          <cell r="Z292">
            <v>14204.638505637235</v>
          </cell>
          <cell r="AA292">
            <v>14704.160551185496</v>
          </cell>
          <cell r="AB292">
            <v>14715.028570659057</v>
          </cell>
          <cell r="AC292">
            <v>14928.119440779048</v>
          </cell>
          <cell r="AD292">
            <v>15215.031073933886</v>
          </cell>
          <cell r="AE292">
            <v>15656.809695717346</v>
          </cell>
        </row>
        <row r="293">
          <cell r="G293">
            <v>11026.806939503975</v>
          </cell>
          <cell r="H293">
            <v>11212.506682861736</v>
          </cell>
          <cell r="I293">
            <v>11328.017832891619</v>
          </cell>
          <cell r="J293">
            <v>11448.165794138758</v>
          </cell>
          <cell r="K293">
            <v>11582.496942638683</v>
          </cell>
          <cell r="L293">
            <v>11542.163508858694</v>
          </cell>
          <cell r="M293">
            <v>11437.219669751494</v>
          </cell>
          <cell r="N293">
            <v>11778.285792882729</v>
          </cell>
          <cell r="O293">
            <v>11722.187256320849</v>
          </cell>
          <cell r="P293">
            <v>12160.145395831078</v>
          </cell>
          <cell r="Q293">
            <v>12496.43525779497</v>
          </cell>
          <cell r="R293">
            <v>12975.92834482533</v>
          </cell>
          <cell r="S293">
            <v>13765.952329497366</v>
          </cell>
          <cell r="T293">
            <v>14256.705963773478</v>
          </cell>
          <cell r="U293">
            <v>14850.004741135788</v>
          </cell>
          <cell r="V293">
            <v>15519.768551714615</v>
          </cell>
          <cell r="W293">
            <v>15983.555698489869</v>
          </cell>
          <cell r="X293">
            <v>16194.710846388716</v>
          </cell>
          <cell r="Y293">
            <v>16576.532245536484</v>
          </cell>
          <cell r="Z293">
            <v>16934.510115706671</v>
          </cell>
          <cell r="AA293">
            <v>17217.490214471542</v>
          </cell>
          <cell r="AB293">
            <v>17241.166059223928</v>
          </cell>
          <cell r="AC293">
            <v>17506.071071606191</v>
          </cell>
          <cell r="AD293">
            <v>17889.73979428424</v>
          </cell>
          <cell r="AE293">
            <v>18472.572870047712</v>
          </cell>
        </row>
      </sheetData>
      <sheetData sheetId="8">
        <row r="20">
          <cell r="H20">
            <v>0.54056403834827815</v>
          </cell>
          <cell r="I20">
            <v>0.48200277076100684</v>
          </cell>
          <cell r="J20">
            <v>0.56609879065860214</v>
          </cell>
          <cell r="K20">
            <v>0.38751242004584513</v>
          </cell>
          <cell r="L20">
            <v>0.37711808922827855</v>
          </cell>
          <cell r="M20">
            <v>0.25636734424005708</v>
          </cell>
          <cell r="N20">
            <v>0.44466162759752242</v>
          </cell>
          <cell r="O20">
            <v>0.45536974953410997</v>
          </cell>
          <cell r="P20">
            <v>0.70573583862289258</v>
          </cell>
          <cell r="Q20">
            <v>0.32030228474056088</v>
          </cell>
          <cell r="R20">
            <v>0.45656607817537698</v>
          </cell>
          <cell r="S20">
            <v>0.54274096423648555</v>
          </cell>
          <cell r="T20">
            <v>0.5468986965635122</v>
          </cell>
          <cell r="U20">
            <v>0.68988938711233838</v>
          </cell>
          <cell r="V20">
            <v>0.53901469469811258</v>
          </cell>
          <cell r="W20">
            <v>0.3806850435515966</v>
          </cell>
          <cell r="X20">
            <v>0.49257182617893736</v>
          </cell>
          <cell r="Y20">
            <v>0.47062937090000179</v>
          </cell>
          <cell r="Z20">
            <v>0.56590400000000007</v>
          </cell>
          <cell r="AA20">
            <v>0.63572800000000007</v>
          </cell>
          <cell r="AB20">
            <v>0.55195677698180112</v>
          </cell>
          <cell r="AC20">
            <v>0.49509450059010646</v>
          </cell>
          <cell r="AD20">
            <v>0.48926806425812347</v>
          </cell>
          <cell r="AE20">
            <v>0.50707539425908554</v>
          </cell>
        </row>
        <row r="21">
          <cell r="H21">
            <v>0.40814400000000001</v>
          </cell>
          <cell r="I21">
            <v>0.39798</v>
          </cell>
          <cell r="J21">
            <v>0.425238</v>
          </cell>
          <cell r="K21">
            <v>0.88486200000000004</v>
          </cell>
          <cell r="L21">
            <v>0.683562</v>
          </cell>
          <cell r="M21">
            <v>0.85707600000000006</v>
          </cell>
          <cell r="N21">
            <v>0.88373999999999997</v>
          </cell>
          <cell r="O21">
            <v>1.075866</v>
          </cell>
          <cell r="P21">
            <v>1.041018</v>
          </cell>
          <cell r="Q21">
            <v>0.91416599999999992</v>
          </cell>
          <cell r="R21">
            <v>1.1944680000000001</v>
          </cell>
          <cell r="S21">
            <v>0.82579200000000008</v>
          </cell>
          <cell r="T21">
            <v>1.2765060000000001</v>
          </cell>
          <cell r="U21">
            <v>1.201794</v>
          </cell>
          <cell r="V21">
            <v>1.6133040000000001</v>
          </cell>
          <cell r="W21">
            <v>2.0698000000000003</v>
          </cell>
          <cell r="X21">
            <v>1.415</v>
          </cell>
          <cell r="Y21">
            <v>1.1031</v>
          </cell>
          <cell r="Z21">
            <v>1.0355000000000001</v>
          </cell>
          <cell r="AA21">
            <v>0.28970000000000001</v>
          </cell>
          <cell r="AB21">
            <v>0.96416996977002289</v>
          </cell>
          <cell r="AC21">
            <v>1.0474829794917409</v>
          </cell>
          <cell r="AD21">
            <v>1.0602062008599469</v>
          </cell>
          <cell r="AE21">
            <v>1.0741061198150028</v>
          </cell>
        </row>
        <row r="22">
          <cell r="H22">
            <v>0.210256</v>
          </cell>
          <cell r="I22">
            <v>0.20502000000000001</v>
          </cell>
          <cell r="J22">
            <v>0.21906200000000001</v>
          </cell>
          <cell r="K22">
            <v>0.45583800000000002</v>
          </cell>
          <cell r="L22">
            <v>0.35213800000000001</v>
          </cell>
          <cell r="M22">
            <v>0.44152400000000003</v>
          </cell>
          <cell r="N22">
            <v>0.45526000000000005</v>
          </cell>
          <cell r="O22">
            <v>0.554234</v>
          </cell>
          <cell r="P22">
            <v>0.53628200000000004</v>
          </cell>
          <cell r="Q22">
            <v>0.47093400000000002</v>
          </cell>
          <cell r="R22">
            <v>0.61533199999999999</v>
          </cell>
          <cell r="S22">
            <v>0.42540800000000006</v>
          </cell>
          <cell r="T22">
            <v>0.65759400000000001</v>
          </cell>
          <cell r="U22">
            <v>0.61910600000000016</v>
          </cell>
          <cell r="V22">
            <v>0.83109600000000017</v>
          </cell>
          <cell r="W22">
            <v>0.93820000000000003</v>
          </cell>
          <cell r="X22">
            <v>0.94359999999999999</v>
          </cell>
          <cell r="Y22">
            <v>0.53320000000000001</v>
          </cell>
          <cell r="Z22">
            <v>0.64049999999999996</v>
          </cell>
          <cell r="AA22">
            <v>0.29170000000000001</v>
          </cell>
          <cell r="AB22">
            <v>0.43694662123493522</v>
          </cell>
          <cell r="AC22">
            <v>0.58273476357135601</v>
          </cell>
          <cell r="AD22">
            <v>0.6086834810811409</v>
          </cell>
          <cell r="AE22">
            <v>0.64149366754371639</v>
          </cell>
        </row>
        <row r="23">
          <cell r="H23">
            <v>1.9095</v>
          </cell>
          <cell r="I23">
            <v>2.8365629999999999</v>
          </cell>
          <cell r="J23">
            <v>2.2281</v>
          </cell>
          <cell r="K23">
            <v>1.61</v>
          </cell>
          <cell r="L23">
            <v>1.4142000000000001</v>
          </cell>
          <cell r="M23">
            <v>1.5080250000000002</v>
          </cell>
          <cell r="N23">
            <v>0.83910000000000007</v>
          </cell>
          <cell r="O23">
            <v>1.2907</v>
          </cell>
          <cell r="P23">
            <v>3.8820000000000001</v>
          </cell>
          <cell r="Q23">
            <v>3.8363</v>
          </cell>
          <cell r="R23">
            <v>5.9918000000000005</v>
          </cell>
          <cell r="S23">
            <v>4.3921000000000001</v>
          </cell>
          <cell r="T23">
            <v>3.3323</v>
          </cell>
          <cell r="U23">
            <v>3.0750000000000002</v>
          </cell>
          <cell r="V23">
            <v>3.1429999999999998</v>
          </cell>
          <cell r="W23">
            <v>2.3030999999999997</v>
          </cell>
          <cell r="X23">
            <v>1.4487000000000001</v>
          </cell>
          <cell r="Y23">
            <v>2.0606</v>
          </cell>
          <cell r="Z23">
            <v>3.4781999999999997</v>
          </cell>
          <cell r="AA23">
            <v>2.6520000000000001</v>
          </cell>
          <cell r="AB23">
            <v>2.9438208100000005</v>
          </cell>
          <cell r="AC23">
            <v>2.7560084900000006</v>
          </cell>
          <cell r="AD23">
            <v>2.603018580000001</v>
          </cell>
          <cell r="AE23">
            <v>2.6672277900000001</v>
          </cell>
        </row>
        <row r="24">
          <cell r="H24">
            <v>0.14913168675370994</v>
          </cell>
          <cell r="I24">
            <v>0.1329757089339306</v>
          </cell>
          <cell r="J24">
            <v>0.15617625578296401</v>
          </cell>
          <cell r="K24">
            <v>0.1069075571805157</v>
          </cell>
          <cell r="L24">
            <v>0.10403995227613426</v>
          </cell>
          <cell r="M24">
            <v>7.0727040207687705E-2</v>
          </cell>
          <cell r="N24">
            <v>0.12267397357932248</v>
          </cell>
          <cell r="O24">
            <v>0.12562814768836453</v>
          </cell>
          <cell r="P24">
            <v>0.19469955185691878</v>
          </cell>
          <cell r="Q24">
            <v>8.8365515657279348E-2</v>
          </cell>
          <cell r="R24">
            <v>0.12595819278113293</v>
          </cell>
          <cell r="S24">
            <v>0.14973226061104264</v>
          </cell>
          <cell r="T24">
            <v>0.15087930257279522</v>
          </cell>
          <cell r="U24">
            <v>0.19032780702155982</v>
          </cell>
          <cell r="V24">
            <v>0.14870425130569837</v>
          </cell>
          <cell r="W24">
            <v>0.16880282991010148</v>
          </cell>
          <cell r="X24">
            <v>0.21751936506571806</v>
          </cell>
          <cell r="Y24">
            <v>0.19732937621560423</v>
          </cell>
          <cell r="Z24">
            <v>0.10970000000000001</v>
          </cell>
          <cell r="AA24">
            <v>9.4200000000000006E-2</v>
          </cell>
          <cell r="AB24">
            <v>9.8923323863743931E-2</v>
          </cell>
          <cell r="AC24">
            <v>0.10283212131183471</v>
          </cell>
          <cell r="AD24">
            <v>0.11325872838672849</v>
          </cell>
          <cell r="AE24">
            <v>0.12860505588071519</v>
          </cell>
        </row>
        <row r="25">
          <cell r="H25">
            <v>6.0347113246290073E-2</v>
          </cell>
          <cell r="I25">
            <v>5.3809491066069394E-2</v>
          </cell>
          <cell r="J25">
            <v>6.3197744217035973E-2</v>
          </cell>
          <cell r="K25">
            <v>4.326084281948428E-2</v>
          </cell>
          <cell r="L25">
            <v>4.2100447723865751E-2</v>
          </cell>
          <cell r="M25">
            <v>2.8620159792312291E-2</v>
          </cell>
          <cell r="N25">
            <v>4.9640826420677527E-2</v>
          </cell>
          <cell r="O25">
            <v>5.0836252311635494E-2</v>
          </cell>
          <cell r="P25">
            <v>7.8786448143081236E-2</v>
          </cell>
          <cell r="Q25">
            <v>3.5757684342720655E-2</v>
          </cell>
          <cell r="R25">
            <v>5.0969807218867055E-2</v>
          </cell>
          <cell r="S25">
            <v>6.059013938895734E-2</v>
          </cell>
          <cell r="T25">
            <v>6.1054297427204751E-2</v>
          </cell>
          <cell r="U25">
            <v>7.7017392978440125E-2</v>
          </cell>
          <cell r="V25">
            <v>6.0174148694301641E-2</v>
          </cell>
          <cell r="W25">
            <v>6.8307170089898533E-2</v>
          </cell>
          <cell r="X25">
            <v>8.8020634934281985E-2</v>
          </cell>
          <cell r="Y25">
            <v>7.9850623784395738E-2</v>
          </cell>
          <cell r="Z25">
            <v>0.10970000000000001</v>
          </cell>
          <cell r="AA25">
            <v>9.4200000000000006E-2</v>
          </cell>
          <cell r="AB25">
            <v>9.8923323863743931E-2</v>
          </cell>
          <cell r="AC25">
            <v>0.10283212131183471</v>
          </cell>
          <cell r="AD25">
            <v>0.11325872838672849</v>
          </cell>
          <cell r="AE25">
            <v>0.12860505588071519</v>
          </cell>
        </row>
        <row r="26">
          <cell r="H26">
            <v>6.7900000000000002E-2</v>
          </cell>
          <cell r="I26">
            <v>9.3099999999999988E-2</v>
          </cell>
          <cell r="J26">
            <v>0.17349999999999999</v>
          </cell>
          <cell r="K26">
            <v>0.1865</v>
          </cell>
          <cell r="L26">
            <v>9.8900000000000002E-2</v>
          </cell>
          <cell r="M26">
            <v>0.1036</v>
          </cell>
          <cell r="N26">
            <v>0.1033</v>
          </cell>
          <cell r="O26">
            <v>0.10299999999999999</v>
          </cell>
          <cell r="P26">
            <v>0.16839999999999999</v>
          </cell>
          <cell r="Q26">
            <v>9.3099999999999988E-2</v>
          </cell>
          <cell r="R26">
            <v>0.1729</v>
          </cell>
          <cell r="S26">
            <v>0.18819999999999998</v>
          </cell>
          <cell r="T26">
            <v>0.14849999999999999</v>
          </cell>
          <cell r="U26">
            <v>0.13639999999999999</v>
          </cell>
          <cell r="V26">
            <v>0.11509999999999999</v>
          </cell>
          <cell r="W26">
            <v>0.34855169999999996</v>
          </cell>
          <cell r="X26">
            <v>0.44914379999999998</v>
          </cell>
          <cell r="Y26">
            <v>0.4074546</v>
          </cell>
          <cell r="Z26">
            <v>3.5369000000000002</v>
          </cell>
          <cell r="AA26">
            <v>3.9733000000000001</v>
          </cell>
          <cell r="AB26">
            <v>3.449729856136257</v>
          </cell>
          <cell r="AC26">
            <v>3.0943406286881654</v>
          </cell>
          <cell r="AD26">
            <v>3.0579254016132715</v>
          </cell>
          <cell r="AE26">
            <v>3.1692212141192844</v>
          </cell>
        </row>
        <row r="27">
          <cell r="H27">
            <v>0.34329999999999999</v>
          </cell>
          <cell r="I27">
            <v>0.83960000000000001</v>
          </cell>
          <cell r="J27">
            <v>0.4824</v>
          </cell>
          <cell r="K27">
            <v>0.71140000000000003</v>
          </cell>
          <cell r="L27">
            <v>0.39800000000000002</v>
          </cell>
          <cell r="M27">
            <v>0.2858</v>
          </cell>
          <cell r="N27">
            <v>0.30269999999999997</v>
          </cell>
          <cell r="O27">
            <v>0.52510000000000001</v>
          </cell>
          <cell r="P27">
            <v>0.63970000000000005</v>
          </cell>
          <cell r="Q27">
            <v>0.7984</v>
          </cell>
          <cell r="R27">
            <v>2.4916999999999998</v>
          </cell>
          <cell r="S27">
            <v>1.8120000000000001</v>
          </cell>
          <cell r="T27">
            <v>1.2810999999999999</v>
          </cell>
          <cell r="U27">
            <v>1.1297999999999999</v>
          </cell>
          <cell r="V27">
            <v>0.46079999999999999</v>
          </cell>
          <cell r="W27">
            <v>0.1757</v>
          </cell>
          <cell r="X27">
            <v>0.44230000000000003</v>
          </cell>
          <cell r="Y27">
            <v>0.30010000000000003</v>
          </cell>
          <cell r="Z27">
            <v>0.32750000000000001</v>
          </cell>
          <cell r="AA27">
            <v>0.47720000000000001</v>
          </cell>
          <cell r="AB27">
            <v>0.55912742999999965</v>
          </cell>
          <cell r="AC27">
            <v>0.54529235000000031</v>
          </cell>
          <cell r="AD27">
            <v>0.40671768999999997</v>
          </cell>
          <cell r="AE27">
            <v>0.44228138999999994</v>
          </cell>
        </row>
        <row r="28">
          <cell r="H28">
            <v>0.20303249999999998</v>
          </cell>
          <cell r="I28">
            <v>0.28772999999999999</v>
          </cell>
          <cell r="J28">
            <v>0.3148125</v>
          </cell>
          <cell r="K28">
            <v>0.34934699999999996</v>
          </cell>
          <cell r="L28">
            <v>0.195408</v>
          </cell>
          <cell r="M28">
            <v>0.33637499999999998</v>
          </cell>
          <cell r="N28">
            <v>0.13727549999999999</v>
          </cell>
          <cell r="O28">
            <v>0.35469449999999997</v>
          </cell>
          <cell r="P28">
            <v>0.25029750000000001</v>
          </cell>
          <cell r="Q28">
            <v>0.1968915</v>
          </cell>
          <cell r="R28">
            <v>0.43252649999999998</v>
          </cell>
          <cell r="S28">
            <v>0.54820499999999994</v>
          </cell>
          <cell r="T28">
            <v>0.97724699999999987</v>
          </cell>
          <cell r="U28">
            <v>0.84756149999999986</v>
          </cell>
          <cell r="V28">
            <v>0.64639199999999997</v>
          </cell>
          <cell r="W28">
            <v>0.33719399999999999</v>
          </cell>
          <cell r="X28">
            <v>0.39087360000000004</v>
          </cell>
          <cell r="Y28">
            <v>0.30558060000000004</v>
          </cell>
          <cell r="Z28">
            <v>3.7835000000000001</v>
          </cell>
          <cell r="AA28">
            <v>1.3673</v>
          </cell>
          <cell r="AB28">
            <v>1.8872418900000005</v>
          </cell>
          <cell r="AC28">
            <v>1.84246679</v>
          </cell>
          <cell r="AD28">
            <v>1.9964261199999997</v>
          </cell>
          <cell r="AE28">
            <v>2.11022474</v>
          </cell>
        </row>
        <row r="29">
          <cell r="H29">
            <v>0.38546750000000002</v>
          </cell>
          <cell r="I29">
            <v>0.54627000000000003</v>
          </cell>
          <cell r="J29">
            <v>0.59768750000000004</v>
          </cell>
          <cell r="K29">
            <v>0.66325300000000009</v>
          </cell>
          <cell r="L29">
            <v>0.37099200000000004</v>
          </cell>
          <cell r="M29">
            <v>0.638625</v>
          </cell>
          <cell r="N29">
            <v>0.26062450000000004</v>
          </cell>
          <cell r="O29">
            <v>0.67340549999999999</v>
          </cell>
          <cell r="P29">
            <v>0.47520250000000003</v>
          </cell>
          <cell r="Q29">
            <v>0.37380850000000004</v>
          </cell>
          <cell r="R29">
            <v>0.82117350000000011</v>
          </cell>
          <cell r="S29">
            <v>1.0407950000000001</v>
          </cell>
          <cell r="T29">
            <v>1.855353</v>
          </cell>
          <cell r="U29">
            <v>1.6091385</v>
          </cell>
          <cell r="V29">
            <v>1.2272080000000001</v>
          </cell>
          <cell r="W29">
            <v>1.1038060000000001</v>
          </cell>
          <cell r="X29">
            <v>1.2795264000000002</v>
          </cell>
          <cell r="Y29">
            <v>1.0003194000000002</v>
          </cell>
          <cell r="Z29">
            <v>3.7835000000000001</v>
          </cell>
          <cell r="AA29">
            <v>1.3673</v>
          </cell>
          <cell r="AB29">
            <v>1.8872418900000005</v>
          </cell>
          <cell r="AC29">
            <v>1.84246679</v>
          </cell>
          <cell r="AD29">
            <v>1.9964261199999997</v>
          </cell>
          <cell r="AE29">
            <v>2.11022474</v>
          </cell>
        </row>
        <row r="30">
          <cell r="H30">
            <v>0.66609400000000007</v>
          </cell>
          <cell r="I30">
            <v>1.1484180000000002</v>
          </cell>
          <cell r="J30">
            <v>0.55253399999999997</v>
          </cell>
          <cell r="K30">
            <v>0.6476320000000001</v>
          </cell>
          <cell r="L30">
            <v>0.68836400000000009</v>
          </cell>
          <cell r="M30">
            <v>0.40613802400000004</v>
          </cell>
          <cell r="N30">
            <v>0.97611110000000012</v>
          </cell>
          <cell r="O30">
            <v>0.44944599999999996</v>
          </cell>
          <cell r="P30">
            <v>1.0394595600000001</v>
          </cell>
          <cell r="Q30">
            <v>1.9108285600000001</v>
          </cell>
          <cell r="R30">
            <v>2.0233162</v>
          </cell>
          <cell r="S30">
            <v>1.5876980000000001</v>
          </cell>
          <cell r="T30">
            <v>1.3800260000000002</v>
          </cell>
          <cell r="U30">
            <v>1.4298360000000001</v>
          </cell>
          <cell r="V30">
            <v>1.3088299999999999</v>
          </cell>
          <cell r="W30">
            <v>1.4430000000000001</v>
          </cell>
          <cell r="X30">
            <v>1.3551</v>
          </cell>
          <cell r="Y30">
            <v>1.248</v>
          </cell>
          <cell r="Z30">
            <v>1.1154000000000002</v>
          </cell>
          <cell r="AA30">
            <v>1.0509999999999999</v>
          </cell>
          <cell r="AB30">
            <v>1.2799544001277074</v>
          </cell>
          <cell r="AC30">
            <v>1.4046792195590034</v>
          </cell>
          <cell r="AD30">
            <v>1.4878548079657998</v>
          </cell>
          <cell r="AE30">
            <v>1.4917427808967407</v>
          </cell>
        </row>
        <row r="31">
          <cell r="H31">
            <v>1.2930060000000001</v>
          </cell>
          <cell r="I31">
            <v>2.229282</v>
          </cell>
          <cell r="J31">
            <v>1.0725660000000001</v>
          </cell>
          <cell r="K31">
            <v>1.2571680000000001</v>
          </cell>
          <cell r="L31">
            <v>1.3362360000000002</v>
          </cell>
          <cell r="M31">
            <v>0.78838557600000003</v>
          </cell>
          <cell r="N31">
            <v>1.8948039000000001</v>
          </cell>
          <cell r="O31">
            <v>0.87245399999999995</v>
          </cell>
          <cell r="P31">
            <v>2.0177744400000002</v>
          </cell>
          <cell r="Q31">
            <v>3.7092554399999997</v>
          </cell>
          <cell r="R31">
            <v>3.9276137999999996</v>
          </cell>
          <cell r="S31">
            <v>3.0820020000000001</v>
          </cell>
          <cell r="T31">
            <v>2.6788740000000009</v>
          </cell>
          <cell r="U31">
            <v>2.7755639999999997</v>
          </cell>
          <cell r="V31">
            <v>2.5406699999999995</v>
          </cell>
          <cell r="W31">
            <v>1.5496500000000002</v>
          </cell>
          <cell r="X31">
            <v>3.1783999999999999</v>
          </cell>
          <cell r="Y31">
            <v>3.2438500000000001</v>
          </cell>
          <cell r="Z31">
            <v>1.3588</v>
          </cell>
          <cell r="AA31">
            <v>0.66200000000000003</v>
          </cell>
          <cell r="AB31">
            <v>1.2854712808283151</v>
          </cell>
          <cell r="AC31">
            <v>1.5350817518422488</v>
          </cell>
          <cell r="AD31">
            <v>1.3825302212329729</v>
          </cell>
          <cell r="AE31">
            <v>1.2973344781524432</v>
          </cell>
        </row>
        <row r="53">
          <cell r="H53">
            <v>4.6720565328458212</v>
          </cell>
          <cell r="I53">
            <v>1.5093528080297529</v>
          </cell>
          <cell r="J53">
            <v>1.6326353993862486</v>
          </cell>
          <cell r="K53">
            <v>2.6697249363466713</v>
          </cell>
          <cell r="L53">
            <v>1.9057770751539596</v>
          </cell>
          <cell r="M53">
            <v>1.3124038157725313</v>
          </cell>
          <cell r="N53">
            <v>1.0072288765130091</v>
          </cell>
          <cell r="O53">
            <v>1.7837576251023464</v>
          </cell>
          <cell r="P53">
            <v>1.8651544507889506</v>
          </cell>
          <cell r="Q53">
            <v>2.2166108874593542</v>
          </cell>
          <cell r="R53">
            <v>2.5878733797903091</v>
          </cell>
          <cell r="S53">
            <v>4.1569475087148886</v>
          </cell>
          <cell r="T53">
            <v>5.6567509684797317</v>
          </cell>
          <cell r="U53">
            <v>5.4289813283833865</v>
          </cell>
          <cell r="V53">
            <v>3.5235074071425996</v>
          </cell>
          <cell r="W53">
            <v>2.4352050691170355</v>
          </cell>
          <cell r="X53">
            <v>2.1414388221232086</v>
          </cell>
          <cell r="Y53">
            <v>2.302555021843534</v>
          </cell>
          <cell r="Z53">
            <v>1.4488319999999999</v>
          </cell>
          <cell r="AA53">
            <v>4.2056000000000004</v>
          </cell>
          <cell r="AB53">
            <v>2.5994797107084047</v>
          </cell>
          <cell r="AC53">
            <v>2.6698126381317313</v>
          </cell>
          <cell r="AD53">
            <v>2.4533274635786939</v>
          </cell>
          <cell r="AE53">
            <v>2.3671787571438605</v>
          </cell>
        </row>
        <row r="54">
          <cell r="H54">
            <v>2.1049529227503614</v>
          </cell>
          <cell r="I54">
            <v>0.68002529130110145</v>
          </cell>
          <cell r="J54">
            <v>0.7355691506648977</v>
          </cell>
          <cell r="K54">
            <v>1.2028204856244402</v>
          </cell>
          <cell r="L54">
            <v>0.85863066858321024</v>
          </cell>
          <cell r="M54">
            <v>0.59129169957975791</v>
          </cell>
          <cell r="N54">
            <v>0.45379788377757357</v>
          </cell>
          <cell r="O54">
            <v>0.80365590613912508</v>
          </cell>
          <cell r="P54">
            <v>0.84032851164530364</v>
          </cell>
          <cell r="Q54">
            <v>0.99867403858570003</v>
          </cell>
          <cell r="R54">
            <v>1.1659430052271653</v>
          </cell>
          <cell r="S54">
            <v>1.8728751988922039</v>
          </cell>
          <cell r="T54">
            <v>2.5485981174802896</v>
          </cell>
          <cell r="U54">
            <v>2.4459785609179971</v>
          </cell>
          <cell r="V54">
            <v>1.587484475595518</v>
          </cell>
          <cell r="W54">
            <v>1.0971596751232116</v>
          </cell>
          <cell r="X54">
            <v>0.96480594269985731</v>
          </cell>
          <cell r="Y54">
            <v>1.0373953930028383</v>
          </cell>
          <cell r="Z54">
            <v>0.90551999999999988</v>
          </cell>
          <cell r="AA54">
            <v>2.6284999999999998</v>
          </cell>
          <cell r="AB54">
            <v>1.6246748191927527</v>
          </cell>
          <cell r="AC54">
            <v>1.668632898832332</v>
          </cell>
          <cell r="AD54">
            <v>1.5333296647366834</v>
          </cell>
          <cell r="AE54">
            <v>1.4794867232149127</v>
          </cell>
        </row>
        <row r="55">
          <cell r="H55">
            <v>2.4698905444038184</v>
          </cell>
          <cell r="I55">
            <v>0.79792190066914614</v>
          </cell>
          <cell r="J55">
            <v>0.86309544994885412</v>
          </cell>
          <cell r="K55">
            <v>1.4113545780288896</v>
          </cell>
          <cell r="L55">
            <v>1.0074922562628299</v>
          </cell>
          <cell r="M55">
            <v>0.69380448464771105</v>
          </cell>
          <cell r="N55">
            <v>0.53247323970941751</v>
          </cell>
          <cell r="O55">
            <v>0.94298646875852898</v>
          </cell>
          <cell r="P55">
            <v>0.98601703756574599</v>
          </cell>
          <cell r="Q55">
            <v>1.1718150739549462</v>
          </cell>
          <cell r="R55">
            <v>1.368083614982526</v>
          </cell>
          <cell r="S55">
            <v>2.1975772923929076</v>
          </cell>
          <cell r="T55">
            <v>2.9904509140399775</v>
          </cell>
          <cell r="U55">
            <v>2.8700401106986155</v>
          </cell>
          <cell r="V55">
            <v>1.8627081172618836</v>
          </cell>
          <cell r="W55">
            <v>1.2873752557597529</v>
          </cell>
          <cell r="X55">
            <v>1.1320752351769341</v>
          </cell>
          <cell r="Y55">
            <v>1.2172495851536278</v>
          </cell>
          <cell r="Z55">
            <v>0.23284799999999997</v>
          </cell>
          <cell r="AA55">
            <v>0.67589999999999995</v>
          </cell>
          <cell r="AB55">
            <v>0.41777352493527931</v>
          </cell>
          <cell r="AC55">
            <v>0.42907703112831391</v>
          </cell>
          <cell r="AD55">
            <v>0.39428477093229003</v>
          </cell>
          <cell r="AE55">
            <v>0.38043944311240613</v>
          </cell>
        </row>
        <row r="56">
          <cell r="H56">
            <v>1.1645465043915073</v>
          </cell>
          <cell r="I56">
            <v>1.1001820295846425</v>
          </cell>
          <cell r="J56">
            <v>0.77513011814390298</v>
          </cell>
          <cell r="K56">
            <v>0.68998963836582305</v>
          </cell>
          <cell r="L56">
            <v>0.47628477138962716</v>
          </cell>
          <cell r="M56">
            <v>0.72979317264235954</v>
          </cell>
          <cell r="N56">
            <v>1.1207523315363412</v>
          </cell>
          <cell r="O56">
            <v>1.7296949802124721</v>
          </cell>
          <cell r="P56">
            <v>1.2091017784188862</v>
          </cell>
          <cell r="Q56">
            <v>0.64730626181604856</v>
          </cell>
          <cell r="R56">
            <v>0.79226517966966792</v>
          </cell>
          <cell r="S56">
            <v>1.1545493376429821</v>
          </cell>
          <cell r="T56">
            <v>1.6151595389454148</v>
          </cell>
          <cell r="U56">
            <v>1.1894365697530624</v>
          </cell>
          <cell r="V56">
            <v>1.2257225823958589</v>
          </cell>
          <cell r="W56">
            <v>1.0573849449768578</v>
          </cell>
          <cell r="X56">
            <v>0.72875294390060763</v>
          </cell>
          <cell r="Y56">
            <v>0.92132453975849626</v>
          </cell>
          <cell r="Z56">
            <v>1.6346550000000002</v>
          </cell>
          <cell r="AA56">
            <v>2.0905169999999997</v>
          </cell>
          <cell r="AB56">
            <v>1.7691131441651935</v>
          </cell>
          <cell r="AC56">
            <v>1.7050112905317358</v>
          </cell>
          <cell r="AD56">
            <v>1.6258923167686812</v>
          </cell>
          <cell r="AE56">
            <v>1.7031142550524103</v>
          </cell>
        </row>
        <row r="57">
          <cell r="H57">
            <v>2.1508979819924536</v>
          </cell>
          <cell r="I57">
            <v>2.0320178699041631</v>
          </cell>
          <cell r="J57">
            <v>1.4316524077056443</v>
          </cell>
          <cell r="K57">
            <v>1.2743993607470525</v>
          </cell>
          <cell r="L57">
            <v>0.87969003365045617</v>
          </cell>
          <cell r="M57">
            <v>1.3479158250777785</v>
          </cell>
          <cell r="N57">
            <v>2.0700108747262438</v>
          </cell>
          <cell r="O57">
            <v>3.1947177964742988</v>
          </cell>
          <cell r="P57">
            <v>2.2331908304370804</v>
          </cell>
          <cell r="Q57">
            <v>1.195563875741235</v>
          </cell>
          <cell r="R57">
            <v>1.4633005807224375</v>
          </cell>
          <cell r="S57">
            <v>2.1324333816489229</v>
          </cell>
          <cell r="T57">
            <v>2.983172745624953</v>
          </cell>
          <cell r="U57">
            <v>2.1968695178271713</v>
          </cell>
          <cell r="V57">
            <v>2.2638891783333217</v>
          </cell>
          <cell r="W57">
            <v>1.9529723680105797</v>
          </cell>
          <cell r="X57">
            <v>1.3459945399311508</v>
          </cell>
          <cell r="Y57">
            <v>1.701671067538973</v>
          </cell>
          <cell r="Z57">
            <v>0.59441999999999995</v>
          </cell>
          <cell r="AA57">
            <v>0.76018799999999986</v>
          </cell>
          <cell r="AB57">
            <v>0.64331387060552492</v>
          </cell>
          <cell r="AC57">
            <v>0.62000410564790387</v>
          </cell>
          <cell r="AD57">
            <v>0.59123356973406582</v>
          </cell>
          <cell r="AE57">
            <v>0.61931427456451282</v>
          </cell>
        </row>
        <row r="58">
          <cell r="H58">
            <v>0.53772449549811341</v>
          </cell>
          <cell r="I58">
            <v>0.50800446747604078</v>
          </cell>
          <cell r="J58">
            <v>0.35791310192641107</v>
          </cell>
          <cell r="K58">
            <v>0.31859984018676313</v>
          </cell>
          <cell r="L58">
            <v>0.21992250841261404</v>
          </cell>
          <cell r="M58">
            <v>0.33697895626944463</v>
          </cell>
          <cell r="N58">
            <v>0.51750271868156095</v>
          </cell>
          <cell r="O58">
            <v>0.79867944911857469</v>
          </cell>
          <cell r="P58">
            <v>0.55829770760927011</v>
          </cell>
          <cell r="Q58">
            <v>0.29889096893530875</v>
          </cell>
          <cell r="R58">
            <v>0.36582514518060938</v>
          </cell>
          <cell r="S58">
            <v>0.53310834541223073</v>
          </cell>
          <cell r="T58">
            <v>0.74579318640623826</v>
          </cell>
          <cell r="U58">
            <v>0.54921737945679283</v>
          </cell>
          <cell r="V58">
            <v>0.56597229458333043</v>
          </cell>
          <cell r="W58">
            <v>0.48824309200264493</v>
          </cell>
          <cell r="X58">
            <v>0.3364986349827877</v>
          </cell>
          <cell r="Y58">
            <v>0.42541776688474325</v>
          </cell>
          <cell r="Z58">
            <v>2.1300050000000001</v>
          </cell>
          <cell r="AA58">
            <v>2.7240069999999998</v>
          </cell>
          <cell r="AB58">
            <v>2.305208036336464</v>
          </cell>
          <cell r="AC58">
            <v>2.2216813785716556</v>
          </cell>
          <cell r="AD58">
            <v>2.118586958213736</v>
          </cell>
          <cell r="AE58">
            <v>2.2192094838561709</v>
          </cell>
        </row>
        <row r="59">
          <cell r="H59">
            <v>1.0381942181179253</v>
          </cell>
          <cell r="I59">
            <v>0.980813233035153</v>
          </cell>
          <cell r="J59">
            <v>0.69102917222404159</v>
          </cell>
          <cell r="K59">
            <v>0.61512636070036175</v>
          </cell>
          <cell r="L59">
            <v>0.42460828654730265</v>
          </cell>
          <cell r="M59">
            <v>0.65061124601041742</v>
          </cell>
          <cell r="N59">
            <v>0.99915167505585367</v>
          </cell>
          <cell r="O59">
            <v>1.542024574194655</v>
          </cell>
          <cell r="P59">
            <v>1.077915283534763</v>
          </cell>
          <cell r="Q59">
            <v>0.57707409350740779</v>
          </cell>
          <cell r="R59">
            <v>0.70630509442728517</v>
          </cell>
          <cell r="S59">
            <v>1.029281735295865</v>
          </cell>
          <cell r="T59">
            <v>1.4399161290233935</v>
          </cell>
          <cell r="U59">
            <v>1.0603837329629731</v>
          </cell>
          <cell r="V59">
            <v>1.092732744687489</v>
          </cell>
          <cell r="W59">
            <v>0.94265959500991836</v>
          </cell>
          <cell r="X59">
            <v>0.64968388118545384</v>
          </cell>
          <cell r="Y59">
            <v>0.82136162581778727</v>
          </cell>
          <cell r="Z59">
            <v>0.59441999999999995</v>
          </cell>
          <cell r="AA59">
            <v>0.76018799999999986</v>
          </cell>
          <cell r="AB59">
            <v>0.64331387060552492</v>
          </cell>
          <cell r="AC59">
            <v>0.62000410564790387</v>
          </cell>
          <cell r="AD59">
            <v>0.59123356973406582</v>
          </cell>
          <cell r="AE59">
            <v>0.61931427456451282</v>
          </cell>
        </row>
        <row r="60">
          <cell r="H60">
            <v>1.6924380000000001</v>
          </cell>
          <cell r="I60">
            <v>1.484802</v>
          </cell>
          <cell r="J60">
            <v>2.0873819999999998</v>
          </cell>
          <cell r="K60">
            <v>2.0856660000000002</v>
          </cell>
          <cell r="L60">
            <v>2.3110560000000002</v>
          </cell>
          <cell r="M60">
            <v>3.1661519999999999</v>
          </cell>
          <cell r="N60">
            <v>2.39778</v>
          </cell>
          <cell r="O60">
            <v>1.4201721599999999</v>
          </cell>
          <cell r="P60">
            <v>2.9824739999999998</v>
          </cell>
          <cell r="Q60">
            <v>1.9324140000000003</v>
          </cell>
          <cell r="R60">
            <v>1.907796</v>
          </cell>
          <cell r="S60">
            <v>2.3078220000000003</v>
          </cell>
          <cell r="T60">
            <v>2.4817980000000004</v>
          </cell>
          <cell r="U60">
            <v>2.3626019999999999</v>
          </cell>
          <cell r="V60">
            <v>2.16249</v>
          </cell>
          <cell r="W60">
            <v>2.6243000000000003</v>
          </cell>
          <cell r="X60">
            <v>3.7761</v>
          </cell>
          <cell r="Y60">
            <v>2.5621999999999998</v>
          </cell>
          <cell r="Z60">
            <v>3.0191999999999997</v>
          </cell>
          <cell r="AA60">
            <v>2.9931000000000001</v>
          </cell>
          <cell r="AB60">
            <v>2.8918301090794269</v>
          </cell>
          <cell r="AC60">
            <v>3.782360064278282</v>
          </cell>
          <cell r="AD60">
            <v>3.4705377413257055</v>
          </cell>
          <cell r="AE60">
            <v>3.2160116321090824</v>
          </cell>
        </row>
        <row r="61">
          <cell r="H61">
            <v>0.87186200000000003</v>
          </cell>
          <cell r="I61">
            <v>0.76489800000000008</v>
          </cell>
          <cell r="J61">
            <v>1.075318</v>
          </cell>
          <cell r="K61">
            <v>1.0744339999999999</v>
          </cell>
          <cell r="L61">
            <v>1.190544</v>
          </cell>
          <cell r="M61">
            <v>1.6310480000000001</v>
          </cell>
          <cell r="N61">
            <v>1.23522</v>
          </cell>
          <cell r="O61">
            <v>0.73160384000000001</v>
          </cell>
          <cell r="P61">
            <v>1.5364259999999998</v>
          </cell>
          <cell r="Q61">
            <v>0.99548600000000009</v>
          </cell>
          <cell r="R61">
            <v>0.98280400000000012</v>
          </cell>
          <cell r="S61">
            <v>1.1888779999999999</v>
          </cell>
          <cell r="T61">
            <v>1.2785020000000002</v>
          </cell>
          <cell r="U61">
            <v>1.217098</v>
          </cell>
          <cell r="V61">
            <v>1.1140099999999999</v>
          </cell>
          <cell r="W61">
            <v>1.2012</v>
          </cell>
          <cell r="X61">
            <v>1.5534000000000001</v>
          </cell>
          <cell r="Y61">
            <v>0.81710000000000005</v>
          </cell>
          <cell r="Z61">
            <v>1.2970999999999999</v>
          </cell>
          <cell r="AA61">
            <v>1.4250999999999998</v>
          </cell>
          <cell r="AB61">
            <v>1.3376018689940781</v>
          </cell>
          <cell r="AC61">
            <v>1.4693053926132156</v>
          </cell>
          <cell r="AD61">
            <v>1.3354667382339562</v>
          </cell>
          <cell r="AE61">
            <v>1.249250206816515</v>
          </cell>
        </row>
        <row r="62">
          <cell r="H62">
            <v>5.2438000000000002</v>
          </cell>
          <cell r="I62">
            <v>3.0779999999999998</v>
          </cell>
          <cell r="J62">
            <v>3.5724999999999998</v>
          </cell>
          <cell r="K62">
            <v>4.5848000000000004</v>
          </cell>
          <cell r="L62">
            <v>3.4581999999999997</v>
          </cell>
          <cell r="M62">
            <v>3.2988000000000004</v>
          </cell>
          <cell r="N62">
            <v>3.1168</v>
          </cell>
          <cell r="O62">
            <v>3.8371</v>
          </cell>
          <cell r="P62">
            <v>5.0454999999999997</v>
          </cell>
          <cell r="Q62">
            <v>6.3580129999999997</v>
          </cell>
          <cell r="R62">
            <v>4.7816999999999998</v>
          </cell>
          <cell r="S62">
            <v>6.0843999999999996</v>
          </cell>
          <cell r="T62">
            <v>5.7608000000000006</v>
          </cell>
          <cell r="U62">
            <v>5.1916000000000002</v>
          </cell>
          <cell r="V62">
            <v>6.0718000000000005</v>
          </cell>
          <cell r="W62">
            <v>2.7429000000000001</v>
          </cell>
          <cell r="X62">
            <v>4.8205</v>
          </cell>
          <cell r="Y62">
            <v>3.1579999999999999</v>
          </cell>
          <cell r="Z62">
            <v>4.7521000000000004</v>
          </cell>
          <cell r="AA62">
            <v>4.5863000000000005</v>
          </cell>
          <cell r="AB62">
            <v>4.2521218800000069</v>
          </cell>
          <cell r="AC62">
            <v>4.1643903399999962</v>
          </cell>
          <cell r="AD62">
            <v>4.2213762000000035</v>
          </cell>
          <cell r="AE62">
            <v>4.5285378099999987</v>
          </cell>
        </row>
        <row r="63">
          <cell r="H63">
            <v>0.5481317139383739</v>
          </cell>
          <cell r="I63">
            <v>0.5178364790468617</v>
          </cell>
          <cell r="J63">
            <v>0.36484021769957081</v>
          </cell>
          <cell r="K63">
            <v>0.32476607988686124</v>
          </cell>
          <cell r="L63">
            <v>0.22417892894792907</v>
          </cell>
          <cell r="M63">
            <v>0.34350090875073974</v>
          </cell>
          <cell r="N63">
            <v>0.52751856114705731</v>
          </cell>
          <cell r="O63">
            <v>0.81413723755914813</v>
          </cell>
          <cell r="P63">
            <v>0.56910310376739748</v>
          </cell>
          <cell r="Q63">
            <v>0.30467575952895537</v>
          </cell>
          <cell r="R63">
            <v>0.37290539208903378</v>
          </cell>
          <cell r="S63">
            <v>0.54342622203767876</v>
          </cell>
          <cell r="T63">
            <v>0.76022740442525871</v>
          </cell>
          <cell r="U63">
            <v>0.55984703327961061</v>
          </cell>
          <cell r="V63">
            <v>0.57692622610435551</v>
          </cell>
          <cell r="W63">
            <v>0.37201976634398637</v>
          </cell>
          <cell r="X63">
            <v>0.26963174813441793</v>
          </cell>
          <cell r="Y63">
            <v>0.34990048025184839</v>
          </cell>
          <cell r="Z63">
            <v>0.25180000000000002</v>
          </cell>
          <cell r="AA63">
            <v>0.24840000000000001</v>
          </cell>
          <cell r="AB63">
            <v>0.2696633082872934</v>
          </cell>
          <cell r="AC63">
            <v>0.33187896960079466</v>
          </cell>
          <cell r="AD63">
            <v>0.24932755554944439</v>
          </cell>
          <cell r="AE63">
            <v>0.2462404319623952</v>
          </cell>
        </row>
        <row r="64">
          <cell r="H64">
            <v>0.22180508606162622</v>
          </cell>
          <cell r="I64">
            <v>0.20954592095313826</v>
          </cell>
          <cell r="J64">
            <v>0.14763498230042921</v>
          </cell>
          <cell r="K64">
            <v>0.13141872011313882</v>
          </cell>
          <cell r="L64">
            <v>9.0715471052070965E-2</v>
          </cell>
          <cell r="M64">
            <v>0.13899989124926035</v>
          </cell>
          <cell r="N64">
            <v>0.21346383885294262</v>
          </cell>
          <cell r="O64">
            <v>0.32944596244085222</v>
          </cell>
          <cell r="P64">
            <v>0.23029129623260253</v>
          </cell>
          <cell r="Q64">
            <v>0.12328904047104472</v>
          </cell>
          <cell r="R64">
            <v>0.15089860791096629</v>
          </cell>
          <cell r="S64">
            <v>0.2199009779623213</v>
          </cell>
          <cell r="T64">
            <v>0.30763099557474127</v>
          </cell>
          <cell r="U64">
            <v>0.22654576672038956</v>
          </cell>
          <cell r="V64">
            <v>0.23345697389564446</v>
          </cell>
          <cell r="W64">
            <v>0.15054023365601354</v>
          </cell>
          <cell r="X64">
            <v>0.1091082518655821</v>
          </cell>
          <cell r="Y64">
            <v>0.14158951974815162</v>
          </cell>
          <cell r="Z64">
            <v>0.25180000000000002</v>
          </cell>
          <cell r="AA64">
            <v>0.24840000000000001</v>
          </cell>
          <cell r="AB64">
            <v>0.2696633082872934</v>
          </cell>
          <cell r="AC64">
            <v>0.33187896960079466</v>
          </cell>
          <cell r="AD64">
            <v>0.24932755554944439</v>
          </cell>
          <cell r="AE64">
            <v>0.2462404319623952</v>
          </cell>
        </row>
        <row r="65">
          <cell r="H65">
            <v>0.23799999999999999</v>
          </cell>
          <cell r="I65">
            <v>0.17499999999999999</v>
          </cell>
          <cell r="J65">
            <v>0.22190000000000001</v>
          </cell>
          <cell r="K65">
            <v>0.18659999999999999</v>
          </cell>
          <cell r="L65">
            <v>0.33439999999999998</v>
          </cell>
          <cell r="M65">
            <v>0.22409999999999999</v>
          </cell>
          <cell r="N65">
            <v>0.1966</v>
          </cell>
          <cell r="O65">
            <v>0.28989999999999999</v>
          </cell>
          <cell r="P65">
            <v>0.19939999999999999</v>
          </cell>
          <cell r="Q65">
            <v>0.25030000000000002</v>
          </cell>
          <cell r="R65">
            <v>0.33189999999999997</v>
          </cell>
          <cell r="S65">
            <v>0.25900000000000001</v>
          </cell>
          <cell r="T65">
            <v>0.33539999999999998</v>
          </cell>
          <cell r="U65">
            <v>0.30019999999999997</v>
          </cell>
          <cell r="V65">
            <v>0.20430000000000001</v>
          </cell>
          <cell r="W65">
            <v>0.76816319999999993</v>
          </cell>
          <cell r="X65">
            <v>0.55674780000000001</v>
          </cell>
          <cell r="Y65">
            <v>0.72249029999999992</v>
          </cell>
          <cell r="Z65">
            <v>4.9535</v>
          </cell>
          <cell r="AA65">
            <v>6.3348999999999993</v>
          </cell>
          <cell r="AB65">
            <v>5.3609489217127075</v>
          </cell>
          <cell r="AC65">
            <v>5.1667008803991994</v>
          </cell>
          <cell r="AD65">
            <v>4.9269464144505486</v>
          </cell>
          <cell r="AE65">
            <v>5.1609522880376071</v>
          </cell>
        </row>
        <row r="66">
          <cell r="H66">
            <v>0.61850000000000005</v>
          </cell>
          <cell r="I66">
            <v>2.2084999999999999</v>
          </cell>
          <cell r="J66">
            <v>1.4847000000000001</v>
          </cell>
          <cell r="K66">
            <v>0.95320000000000005</v>
          </cell>
          <cell r="L66">
            <v>0.90810000000000002</v>
          </cell>
          <cell r="M66">
            <v>0.42230000000000001</v>
          </cell>
          <cell r="N66">
            <v>0.60639999999999994</v>
          </cell>
          <cell r="O66">
            <v>0.6167999999999999</v>
          </cell>
          <cell r="P66">
            <v>1.0635999999999999</v>
          </cell>
          <cell r="Q66">
            <v>1.0459000000000001</v>
          </cell>
          <cell r="R66">
            <v>2.0405000000000002</v>
          </cell>
          <cell r="S66">
            <v>2.3144</v>
          </cell>
          <cell r="T66">
            <v>1.7478</v>
          </cell>
          <cell r="U66">
            <v>1.9861</v>
          </cell>
          <cell r="V66">
            <v>1.1522000000000001</v>
          </cell>
          <cell r="W66">
            <v>0.38150000000000001</v>
          </cell>
          <cell r="X66">
            <v>0.92549999999999999</v>
          </cell>
          <cell r="Y66">
            <v>1.1422999999999999</v>
          </cell>
          <cell r="Z66">
            <v>1.5630999999999999</v>
          </cell>
          <cell r="AA66">
            <v>1.7925</v>
          </cell>
          <cell r="AB66">
            <v>1.7621433593581584</v>
          </cell>
          <cell r="AC66">
            <v>1.4336343163011998</v>
          </cell>
          <cell r="AD66">
            <v>1.3691762784064214</v>
          </cell>
          <cell r="AE66">
            <v>1.5800612145564872</v>
          </cell>
        </row>
        <row r="67">
          <cell r="H67">
            <v>0.43003140000000001</v>
          </cell>
          <cell r="I67">
            <v>0.38538420000000001</v>
          </cell>
          <cell r="J67">
            <v>0.66239400000000004</v>
          </cell>
          <cell r="K67">
            <v>0.43521479999999996</v>
          </cell>
          <cell r="L67">
            <v>0.36477779999999993</v>
          </cell>
          <cell r="M67">
            <v>0.67629059999999996</v>
          </cell>
          <cell r="N67">
            <v>0.52988339999999989</v>
          </cell>
          <cell r="O67">
            <v>0.50167679999999992</v>
          </cell>
          <cell r="P67">
            <v>0.38506620000000003</v>
          </cell>
          <cell r="Q67">
            <v>0.32744460000000003</v>
          </cell>
          <cell r="R67">
            <v>0.54336660000000003</v>
          </cell>
          <cell r="S67">
            <v>0.64827480000000004</v>
          </cell>
          <cell r="T67">
            <v>0.97781820000000008</v>
          </cell>
          <cell r="U67">
            <v>0.78724080000000007</v>
          </cell>
          <cell r="V67">
            <v>0.68166479999999996</v>
          </cell>
          <cell r="W67">
            <v>0.47345219999999999</v>
          </cell>
          <cell r="X67">
            <v>0.48302279999999997</v>
          </cell>
          <cell r="Y67">
            <v>0.4790682</v>
          </cell>
          <cell r="Z67">
            <v>3.056</v>
          </cell>
          <cell r="AA67">
            <v>2.3259000000000003</v>
          </cell>
          <cell r="AB67">
            <v>2.0441822700000003</v>
          </cell>
          <cell r="AC67">
            <v>2.0585218499999991</v>
          </cell>
          <cell r="AD67">
            <v>2.2333007499999997</v>
          </cell>
          <cell r="AE67">
            <v>2.33822785</v>
          </cell>
        </row>
        <row r="68">
          <cell r="H68">
            <v>0.92226859999999999</v>
          </cell>
          <cell r="I68">
            <v>0.82651580000000013</v>
          </cell>
          <cell r="J68">
            <v>1.420606</v>
          </cell>
          <cell r="K68">
            <v>0.93338520000000003</v>
          </cell>
          <cell r="L68">
            <v>0.78232219999999997</v>
          </cell>
          <cell r="M68">
            <v>1.4504094000000001</v>
          </cell>
          <cell r="N68">
            <v>1.1364166</v>
          </cell>
          <cell r="O68">
            <v>1.0759231999999999</v>
          </cell>
          <cell r="P68">
            <v>0.82583380000000006</v>
          </cell>
          <cell r="Q68">
            <v>0.70225540000000009</v>
          </cell>
          <cell r="R68">
            <v>1.1653334000000002</v>
          </cell>
          <cell r="S68">
            <v>1.3903251999999999</v>
          </cell>
          <cell r="T68">
            <v>2.0970818000000002</v>
          </cell>
          <cell r="U68">
            <v>1.6883592000000001</v>
          </cell>
          <cell r="V68">
            <v>1.4619352000000001</v>
          </cell>
          <cell r="W68">
            <v>1.5498478</v>
          </cell>
          <cell r="X68">
            <v>1.5811771999999999</v>
          </cell>
          <cell r="Y68">
            <v>1.5682318</v>
          </cell>
          <cell r="Z68">
            <v>3.056</v>
          </cell>
          <cell r="AA68">
            <v>2.3259000000000003</v>
          </cell>
          <cell r="AB68">
            <v>2.0441822700000003</v>
          </cell>
          <cell r="AC68">
            <v>2.0585218499999991</v>
          </cell>
          <cell r="AD68">
            <v>2.2333007499999997</v>
          </cell>
          <cell r="AE68">
            <v>2.33822785</v>
          </cell>
        </row>
        <row r="69">
          <cell r="H69">
            <v>1.112582</v>
          </cell>
          <cell r="I69">
            <v>0.80331799999999998</v>
          </cell>
          <cell r="J69">
            <v>0.79209799999999997</v>
          </cell>
          <cell r="K69">
            <v>1.4170180000000003</v>
          </cell>
          <cell r="L69">
            <v>2.0118140000000002</v>
          </cell>
          <cell r="M69">
            <v>1.9682630600000002</v>
          </cell>
          <cell r="N69">
            <v>1.356931568</v>
          </cell>
          <cell r="O69">
            <v>1.6115660000000003</v>
          </cell>
          <cell r="P69">
            <v>2.0560044800000004</v>
          </cell>
          <cell r="Q69">
            <v>2.2904100000000001</v>
          </cell>
          <cell r="R69">
            <v>2.4596072599999999</v>
          </cell>
          <cell r="S69">
            <v>3.8090502600000002</v>
          </cell>
          <cell r="T69">
            <v>4.7729200000000009</v>
          </cell>
          <cell r="U69">
            <v>4.5525319999999994</v>
          </cell>
          <cell r="V69">
            <v>3.3850400000000009</v>
          </cell>
          <cell r="W69">
            <v>2.8653000000000004</v>
          </cell>
          <cell r="X69">
            <v>1.9470999999999998</v>
          </cell>
          <cell r="Y69">
            <v>3.2425000000000002</v>
          </cell>
          <cell r="Z69">
            <v>1.5354000000000001</v>
          </cell>
          <cell r="AA69">
            <v>1.9370000000000001</v>
          </cell>
          <cell r="AB69">
            <v>2.3703669220352253</v>
          </cell>
          <cell r="AC69">
            <v>1.9890497993605087</v>
          </cell>
          <cell r="AD69">
            <v>2.1600621794832904</v>
          </cell>
          <cell r="AE69">
            <v>2.2621435716444833</v>
          </cell>
        </row>
        <row r="70">
          <cell r="H70">
            <v>2.1597179999999998</v>
          </cell>
          <cell r="I70">
            <v>1.559382</v>
          </cell>
          <cell r="J70">
            <v>1.5376019999999999</v>
          </cell>
          <cell r="K70">
            <v>2.7506820000000007</v>
          </cell>
          <cell r="L70">
            <v>3.9052860000000007</v>
          </cell>
          <cell r="M70">
            <v>3.8207459400000001</v>
          </cell>
          <cell r="N70">
            <v>2.634043632</v>
          </cell>
          <cell r="O70">
            <v>3.1283340000000002</v>
          </cell>
          <cell r="P70">
            <v>3.991067520000001</v>
          </cell>
          <cell r="Q70">
            <v>4.446089999999999</v>
          </cell>
          <cell r="R70">
            <v>4.7745317399999996</v>
          </cell>
          <cell r="S70">
            <v>7.3940387400000001</v>
          </cell>
          <cell r="T70">
            <v>9.2650800000000011</v>
          </cell>
          <cell r="U70">
            <v>8.8372679999999981</v>
          </cell>
          <cell r="V70">
            <v>6.5709600000000021</v>
          </cell>
          <cell r="W70">
            <v>4.5552000000000001</v>
          </cell>
          <cell r="X70">
            <v>5.4093999999999998</v>
          </cell>
          <cell r="Y70">
            <v>5.1186000000000007</v>
          </cell>
          <cell r="Z70">
            <v>1.7812999999999999</v>
          </cell>
          <cell r="AA70">
            <v>2.95</v>
          </cell>
          <cell r="AB70">
            <v>2.2861592609503698</v>
          </cell>
          <cell r="AC70">
            <v>2.5053125556405771</v>
          </cell>
          <cell r="AD70">
            <v>2.4712945670254456</v>
          </cell>
          <cell r="AE70">
            <v>2.4438312461536253</v>
          </cell>
        </row>
        <row r="92">
          <cell r="H92">
            <v>0.41436087365353341</v>
          </cell>
          <cell r="I92">
            <v>0.17461665398690543</v>
          </cell>
          <cell r="J92">
            <v>0.26404705837256015</v>
          </cell>
          <cell r="K92">
            <v>0.26172287837157698</v>
          </cell>
          <cell r="L92">
            <v>0.20771095617481719</v>
          </cell>
          <cell r="M92">
            <v>0.24565572097347629</v>
          </cell>
          <cell r="N92">
            <v>0.38202445624855086</v>
          </cell>
          <cell r="O92">
            <v>0.43265115974822654</v>
          </cell>
          <cell r="P92">
            <v>0.44386785453557986</v>
          </cell>
          <cell r="Q92">
            <v>0.36903936363436263</v>
          </cell>
          <cell r="R92">
            <v>0.5218289358729048</v>
          </cell>
          <cell r="S92">
            <v>0.56649361241353691</v>
          </cell>
          <cell r="T92">
            <v>0.68866463942173628</v>
          </cell>
          <cell r="U92">
            <v>1.031127510001379</v>
          </cell>
          <cell r="V92">
            <v>0.57467876806917317</v>
          </cell>
          <cell r="W92">
            <v>0.49454508368745087</v>
          </cell>
          <cell r="X92">
            <v>0.57525981306941887</v>
          </cell>
          <cell r="Y92">
            <v>0.81019904321227521</v>
          </cell>
          <cell r="Z92">
            <v>0.6358950000000001</v>
          </cell>
          <cell r="AA92">
            <v>0.73733399999999993</v>
          </cell>
          <cell r="AB92">
            <v>0.6518964294875611</v>
          </cell>
          <cell r="AC92">
            <v>0.67716166468748484</v>
          </cell>
          <cell r="AD92">
            <v>0.61357820737900048</v>
          </cell>
          <cell r="AE92">
            <v>0.62155831420158214</v>
          </cell>
        </row>
        <row r="93">
          <cell r="H93">
            <v>0.18668655354200558</v>
          </cell>
          <cell r="I93">
            <v>7.8671958180852486E-2</v>
          </cell>
          <cell r="J93">
            <v>0.11896402009639327</v>
          </cell>
          <cell r="K93">
            <v>0.11791688176412496</v>
          </cell>
          <cell r="L93">
            <v>9.3582297477281418E-2</v>
          </cell>
          <cell r="M93">
            <v>0.11067796894540068</v>
          </cell>
          <cell r="N93">
            <v>0.17211767239740325</v>
          </cell>
          <cell r="O93">
            <v>0.19492707693942124</v>
          </cell>
          <cell r="P93">
            <v>0.19998065758645517</v>
          </cell>
          <cell r="Q93">
            <v>0.1662673560627739</v>
          </cell>
          <cell r="R93">
            <v>0.23510531947101979</v>
          </cell>
          <cell r="S93">
            <v>0.25522858655200176</v>
          </cell>
          <cell r="T93">
            <v>0.31027164062645235</v>
          </cell>
          <cell r="U93">
            <v>0.46456519749850622</v>
          </cell>
          <cell r="V93">
            <v>0.25891633459172925</v>
          </cell>
          <cell r="W93">
            <v>0.22281282600526162</v>
          </cell>
          <cell r="X93">
            <v>0.25917811917479627</v>
          </cell>
          <cell r="Y93">
            <v>0.3650278698533686</v>
          </cell>
          <cell r="Z93">
            <v>0.79894500000000002</v>
          </cell>
          <cell r="AA93">
            <v>0.92639399999999994</v>
          </cell>
          <cell r="AB93">
            <v>0.81904936012539731</v>
          </cell>
          <cell r="AC93">
            <v>0.85079286076119875</v>
          </cell>
          <cell r="AD93">
            <v>0.77090595286079544</v>
          </cell>
          <cell r="AE93">
            <v>0.78093224091993652</v>
          </cell>
        </row>
        <row r="94">
          <cell r="H94">
            <v>0.21905257280446114</v>
          </cell>
          <cell r="I94">
            <v>9.2311387832242131E-2</v>
          </cell>
          <cell r="J94">
            <v>0.13958892153104671</v>
          </cell>
          <cell r="K94">
            <v>0.1383602398642981</v>
          </cell>
          <cell r="L94">
            <v>0.10980674634790144</v>
          </cell>
          <cell r="M94">
            <v>0.12986631008112301</v>
          </cell>
          <cell r="N94">
            <v>0.20195787135404591</v>
          </cell>
          <cell r="O94">
            <v>0.22872176331235222</v>
          </cell>
          <cell r="P94">
            <v>0.234651487877965</v>
          </cell>
          <cell r="Q94">
            <v>0.19509328030286358</v>
          </cell>
          <cell r="R94">
            <v>0.27586574465607538</v>
          </cell>
          <cell r="S94">
            <v>0.29947780103446142</v>
          </cell>
          <cell r="T94">
            <v>0.36406371995181136</v>
          </cell>
          <cell r="U94">
            <v>0.54510729250011491</v>
          </cell>
          <cell r="V94">
            <v>0.30380489733909782</v>
          </cell>
          <cell r="W94">
            <v>0.2614420903072876</v>
          </cell>
          <cell r="X94">
            <v>0.30411206775578492</v>
          </cell>
          <cell r="Y94">
            <v>0.42831308693435627</v>
          </cell>
          <cell r="Z94">
            <v>0.19566</v>
          </cell>
          <cell r="AA94">
            <v>0.22687199999999996</v>
          </cell>
          <cell r="AB94">
            <v>0.20058351676540342</v>
          </cell>
          <cell r="AC94">
            <v>0.20835743528845685</v>
          </cell>
          <cell r="AD94">
            <v>0.188793294578154</v>
          </cell>
          <cell r="AE94">
            <v>0.19124871206202526</v>
          </cell>
        </row>
        <row r="95">
          <cell r="H95">
            <v>0.16229015911096059</v>
          </cell>
          <cell r="I95">
            <v>0.13689095496788101</v>
          </cell>
          <cell r="J95">
            <v>0.1464880483900218</v>
          </cell>
          <cell r="K95">
            <v>0.12630105877793252</v>
          </cell>
          <cell r="L95">
            <v>5.3578256036020636E-2</v>
          </cell>
          <cell r="M95">
            <v>0.14473409683356164</v>
          </cell>
          <cell r="N95">
            <v>0.20832311411164292</v>
          </cell>
          <cell r="O95">
            <v>0.18181528021117813</v>
          </cell>
          <cell r="P95">
            <v>0.25346254662129836</v>
          </cell>
          <cell r="Q95">
            <v>0.21457777154883126</v>
          </cell>
          <cell r="R95">
            <v>0.21891301030159141</v>
          </cell>
          <cell r="S95">
            <v>0.34506514866435284</v>
          </cell>
          <cell r="T95">
            <v>0.4237613147259075</v>
          </cell>
          <cell r="U95">
            <v>0.29486242203887825</v>
          </cell>
          <cell r="V95">
            <v>0.25132802067051191</v>
          </cell>
          <cell r="W95">
            <v>0.19929265632196788</v>
          </cell>
          <cell r="X95">
            <v>0.28278808334118855</v>
          </cell>
          <cell r="Y95">
            <v>0.28374874501219671</v>
          </cell>
          <cell r="Z95">
            <v>0.38990000000000008</v>
          </cell>
          <cell r="AA95">
            <v>0.61124000000000001</v>
          </cell>
          <cell r="AB95">
            <v>0.48311013099802608</v>
          </cell>
          <cell r="AC95">
            <v>0.44265568341819511</v>
          </cell>
          <cell r="AD95">
            <v>0.44279982054836869</v>
          </cell>
          <cell r="AE95">
            <v>0.46242683685728003</v>
          </cell>
        </row>
        <row r="96">
          <cell r="H96">
            <v>0.29974721869213228</v>
          </cell>
          <cell r="I96">
            <v>0.25283531201468296</v>
          </cell>
          <cell r="J96">
            <v>0.27056098359313285</v>
          </cell>
          <cell r="K96">
            <v>0.23327595027294512</v>
          </cell>
          <cell r="L96">
            <v>9.8958145812104853E-2</v>
          </cell>
          <cell r="M96">
            <v>0.26732146430465759</v>
          </cell>
          <cell r="N96">
            <v>0.38476931926324892</v>
          </cell>
          <cell r="O96">
            <v>0.33580979190346144</v>
          </cell>
          <cell r="P96">
            <v>0.46814109868740644</v>
          </cell>
          <cell r="Q96">
            <v>0.39632156729196283</v>
          </cell>
          <cell r="R96">
            <v>0.40432868100498676</v>
          </cell>
          <cell r="S96">
            <v>0.63732957775343879</v>
          </cell>
          <cell r="T96">
            <v>0.78268008469672801</v>
          </cell>
          <cell r="U96">
            <v>0.54460597849651282</v>
          </cell>
          <cell r="V96">
            <v>0.46419866483633754</v>
          </cell>
          <cell r="W96">
            <v>0.36809021425281468</v>
          </cell>
          <cell r="X96">
            <v>0.52230487618688526</v>
          </cell>
          <cell r="Y96">
            <v>0.52407920228013871</v>
          </cell>
          <cell r="Z96">
            <v>0.18102500000000002</v>
          </cell>
          <cell r="AA96">
            <v>0.28378999999999999</v>
          </cell>
          <cell r="AB96">
            <v>0.22430113224908352</v>
          </cell>
          <cell r="AC96">
            <v>0.20551871015844772</v>
          </cell>
          <cell r="AD96">
            <v>0.20558563096888544</v>
          </cell>
          <cell r="AE96">
            <v>0.21469817425516571</v>
          </cell>
        </row>
        <row r="97">
          <cell r="H97">
            <v>7.4936804673033069E-2</v>
          </cell>
          <cell r="I97">
            <v>6.3208828003670739E-2</v>
          </cell>
          <cell r="J97">
            <v>6.7640245898283213E-2</v>
          </cell>
          <cell r="K97">
            <v>5.831898756823628E-2</v>
          </cell>
          <cell r="L97">
            <v>2.4739536453026213E-2</v>
          </cell>
          <cell r="M97">
            <v>6.6830366076164396E-2</v>
          </cell>
          <cell r="N97">
            <v>9.619232981581223E-2</v>
          </cell>
          <cell r="O97">
            <v>8.395244797586536E-2</v>
          </cell>
          <cell r="P97">
            <v>0.11703527467185161</v>
          </cell>
          <cell r="Q97">
            <v>9.9080391822990707E-2</v>
          </cell>
          <cell r="R97">
            <v>0.10108217025124669</v>
          </cell>
          <cell r="S97">
            <v>0.1593323944383597</v>
          </cell>
          <cell r="T97">
            <v>0.195670021174182</v>
          </cell>
          <cell r="U97">
            <v>0.13615149462412821</v>
          </cell>
          <cell r="V97">
            <v>0.11604966620908438</v>
          </cell>
          <cell r="W97">
            <v>9.2022553563203671E-2</v>
          </cell>
          <cell r="X97">
            <v>0.13057621904672131</v>
          </cell>
          <cell r="Y97">
            <v>0.13101980057003468</v>
          </cell>
          <cell r="Z97">
            <v>0.6266250000000001</v>
          </cell>
          <cell r="AA97">
            <v>0.98234999999999995</v>
          </cell>
          <cell r="AB97">
            <v>0.77642699624682754</v>
          </cell>
          <cell r="AC97">
            <v>0.71141091977924209</v>
          </cell>
          <cell r="AD97">
            <v>0.71164256873844955</v>
          </cell>
          <cell r="AE97">
            <v>0.74318598780634293</v>
          </cell>
        </row>
        <row r="98">
          <cell r="H98">
            <v>0.14468181752387402</v>
          </cell>
          <cell r="I98">
            <v>0.12203840501376527</v>
          </cell>
          <cell r="J98">
            <v>0.13059422211856206</v>
          </cell>
          <cell r="K98">
            <v>0.11259750338088605</v>
          </cell>
          <cell r="L98">
            <v>4.7765061698848296E-2</v>
          </cell>
          <cell r="M98">
            <v>0.12903057278561647</v>
          </cell>
          <cell r="N98">
            <v>0.18572023680929586</v>
          </cell>
          <cell r="O98">
            <v>0.1620884799094951</v>
          </cell>
          <cell r="P98">
            <v>0.22596208001944354</v>
          </cell>
          <cell r="Q98">
            <v>0.19129626933621519</v>
          </cell>
          <cell r="R98">
            <v>0.19516113844217509</v>
          </cell>
          <cell r="S98">
            <v>0.30762587914384881</v>
          </cell>
          <cell r="T98">
            <v>0.37778357940318252</v>
          </cell>
          <cell r="U98">
            <v>0.26287010484048079</v>
          </cell>
          <cell r="V98">
            <v>0.2240591482840664</v>
          </cell>
          <cell r="W98">
            <v>0.17766957586201376</v>
          </cell>
          <cell r="X98">
            <v>0.25210582142520493</v>
          </cell>
          <cell r="Y98">
            <v>0.25296225213763002</v>
          </cell>
          <cell r="Z98">
            <v>0.19495000000000004</v>
          </cell>
          <cell r="AA98">
            <v>0.30562</v>
          </cell>
          <cell r="AB98">
            <v>0.24155506549901304</v>
          </cell>
          <cell r="AC98">
            <v>0.22132784170909756</v>
          </cell>
          <cell r="AD98">
            <v>0.22139991027418435</v>
          </cell>
          <cell r="AE98">
            <v>0.23121341842864002</v>
          </cell>
        </row>
        <row r="99">
          <cell r="H99">
            <v>0.18433800000000003</v>
          </cell>
          <cell r="I99">
            <v>0.206844</v>
          </cell>
          <cell r="J99">
            <v>0.137214</v>
          </cell>
          <cell r="K99">
            <v>0.61676999999999993</v>
          </cell>
          <cell r="L99">
            <v>0.68554199999999998</v>
          </cell>
          <cell r="M99">
            <v>0.40642800000000001</v>
          </cell>
          <cell r="N99">
            <v>0.53598599999999996</v>
          </cell>
          <cell r="O99">
            <v>1.033296</v>
          </cell>
          <cell r="P99">
            <v>0.77985599999999999</v>
          </cell>
          <cell r="Q99">
            <v>0.64818600000000004</v>
          </cell>
          <cell r="R99">
            <v>0.78117599999999998</v>
          </cell>
          <cell r="S99">
            <v>0.39857400000000004</v>
          </cell>
          <cell r="T99">
            <v>0.61709999999999998</v>
          </cell>
          <cell r="U99">
            <v>0.37732200000000005</v>
          </cell>
          <cell r="V99">
            <v>0.84011400000000014</v>
          </cell>
          <cell r="W99">
            <v>0.93320000000000003</v>
          </cell>
          <cell r="X99">
            <v>1.1757</v>
          </cell>
          <cell r="Y99">
            <v>0.60420000000000007</v>
          </cell>
          <cell r="Z99">
            <v>0.75339999999999996</v>
          </cell>
          <cell r="AA99">
            <v>1.5335999999999999</v>
          </cell>
          <cell r="AB99">
            <v>1.2076663465344608</v>
          </cell>
          <cell r="AC99">
            <v>0.88413198109065294</v>
          </cell>
          <cell r="AD99">
            <v>0.97240838928959727</v>
          </cell>
          <cell r="AE99">
            <v>1.0165069098294888</v>
          </cell>
        </row>
        <row r="100">
          <cell r="H100">
            <v>9.4962000000000019E-2</v>
          </cell>
          <cell r="I100">
            <v>0.106556</v>
          </cell>
          <cell r="J100">
            <v>7.0686000000000013E-2</v>
          </cell>
          <cell r="K100">
            <v>0.31773000000000001</v>
          </cell>
          <cell r="L100">
            <v>0.35315800000000003</v>
          </cell>
          <cell r="M100">
            <v>0.20937199999999997</v>
          </cell>
          <cell r="N100">
            <v>0.27611400000000003</v>
          </cell>
          <cell r="O100">
            <v>0.532304</v>
          </cell>
          <cell r="P100">
            <v>0.40174399999999999</v>
          </cell>
          <cell r="Q100">
            <v>0.33391400000000004</v>
          </cell>
          <cell r="R100">
            <v>0.402424</v>
          </cell>
          <cell r="S100">
            <v>0.20532599999999998</v>
          </cell>
          <cell r="T100">
            <v>0.31790000000000002</v>
          </cell>
          <cell r="U100">
            <v>0.19437800000000005</v>
          </cell>
          <cell r="V100">
            <v>0.43278600000000006</v>
          </cell>
          <cell r="W100">
            <v>0.53679999999999994</v>
          </cell>
          <cell r="X100">
            <v>0.58729999999999993</v>
          </cell>
          <cell r="Y100">
            <v>0.3029</v>
          </cell>
          <cell r="Z100">
            <v>0.19550000000000001</v>
          </cell>
          <cell r="AA100">
            <v>0.11359999999999999</v>
          </cell>
          <cell r="AB100">
            <v>0.23634605624237559</v>
          </cell>
          <cell r="AC100">
            <v>0.27313452288332429</v>
          </cell>
          <cell r="AD100">
            <v>0.28219361090513184</v>
          </cell>
          <cell r="AE100">
            <v>0.26393138211722167</v>
          </cell>
        </row>
        <row r="101">
          <cell r="H101">
            <v>0.51962010000000003</v>
          </cell>
          <cell r="I101">
            <v>0.2356029</v>
          </cell>
          <cell r="J101">
            <v>0.29530000000000001</v>
          </cell>
          <cell r="K101">
            <v>0.39574090000000001</v>
          </cell>
          <cell r="L101">
            <v>0.68245239999999996</v>
          </cell>
          <cell r="M101">
            <v>0.37956290000000004</v>
          </cell>
          <cell r="N101">
            <v>0.31980000000000003</v>
          </cell>
          <cell r="O101">
            <v>0.7399</v>
          </cell>
          <cell r="P101">
            <v>0.63590000000000002</v>
          </cell>
          <cell r="Q101">
            <v>0.7046</v>
          </cell>
          <cell r="R101">
            <v>0.49339999999999995</v>
          </cell>
          <cell r="S101">
            <v>1.1999000000000002</v>
          </cell>
          <cell r="T101">
            <v>1.5182</v>
          </cell>
          <cell r="U101">
            <v>1.0499000000000001</v>
          </cell>
          <cell r="V101">
            <v>1.0911</v>
          </cell>
          <cell r="W101">
            <v>0.79139999999999999</v>
          </cell>
          <cell r="X101">
            <v>0.41299999999999998</v>
          </cell>
          <cell r="Y101">
            <v>0.74629999999999996</v>
          </cell>
          <cell r="Z101">
            <v>0.95779999999999998</v>
          </cell>
          <cell r="AA101">
            <v>1.0682</v>
          </cell>
          <cell r="AB101">
            <v>0.76954163000000042</v>
          </cell>
          <cell r="AC101">
            <v>0.65636095000000005</v>
          </cell>
          <cell r="AD101">
            <v>0.53005643999999963</v>
          </cell>
          <cell r="AE101">
            <v>0.52549197000000003</v>
          </cell>
        </row>
        <row r="102">
          <cell r="H102">
            <v>0.21296593880742018</v>
          </cell>
          <cell r="I102">
            <v>0.17963572713639753</v>
          </cell>
          <cell r="J102">
            <v>0.19222955304466666</v>
          </cell>
          <cell r="K102">
            <v>0.16573909165141087</v>
          </cell>
          <cell r="L102">
            <v>7.0308290156854247E-2</v>
          </cell>
          <cell r="M102">
            <v>0.18992792279246576</v>
          </cell>
          <cell r="N102">
            <v>0.27337287618122147</v>
          </cell>
          <cell r="O102">
            <v>0.23858786048286421</v>
          </cell>
          <cell r="P102">
            <v>0.33260728493597691</v>
          </cell>
          <cell r="Q102">
            <v>0.28158057651454166</v>
          </cell>
          <cell r="R102">
            <v>0.28726951166620807</v>
          </cell>
          <cell r="S102">
            <v>0.45281318188111136</v>
          </cell>
          <cell r="T102">
            <v>0.55608255432891829</v>
          </cell>
          <cell r="U102">
            <v>0.38693444428509655</v>
          </cell>
          <cell r="V102">
            <v>0.32980624434603434</v>
          </cell>
          <cell r="W102">
            <v>7.7976356796648869E-2</v>
          </cell>
          <cell r="X102">
            <v>0.10613982502339432</v>
          </cell>
          <cell r="Y102">
            <v>0.10925090581588365</v>
          </cell>
          <cell r="Z102">
            <v>0.1041</v>
          </cell>
          <cell r="AA102">
            <v>0.14449999999999999</v>
          </cell>
          <cell r="AB102">
            <v>0.12252214500704957</v>
          </cell>
          <cell r="AC102">
            <v>0.11151282493501802</v>
          </cell>
          <cell r="AD102">
            <v>0.10818632947011167</v>
          </cell>
          <cell r="AE102">
            <v>0.10758392265257145</v>
          </cell>
        </row>
        <row r="103">
          <cell r="H103">
            <v>8.6178061192579855E-2</v>
          </cell>
          <cell r="I103">
            <v>7.2690772863602482E-2</v>
          </cell>
          <cell r="J103">
            <v>7.7786946955333336E-2</v>
          </cell>
          <cell r="K103">
            <v>6.7067408348589097E-2</v>
          </cell>
          <cell r="L103">
            <v>2.8450709843145752E-2</v>
          </cell>
          <cell r="M103">
            <v>7.6855577207534248E-2</v>
          </cell>
          <cell r="N103">
            <v>0.11062212381877858</v>
          </cell>
          <cell r="O103">
            <v>9.6546139517135726E-2</v>
          </cell>
          <cell r="P103">
            <v>0.13459171506402304</v>
          </cell>
          <cell r="Q103">
            <v>0.11394342348545834</v>
          </cell>
          <cell r="R103">
            <v>0.11624548833379195</v>
          </cell>
          <cell r="S103">
            <v>0.18323381811888867</v>
          </cell>
          <cell r="T103">
            <v>0.22502244567108176</v>
          </cell>
          <cell r="U103">
            <v>0.15657555571490342</v>
          </cell>
          <cell r="V103">
            <v>0.13345825565396569</v>
          </cell>
          <cell r="W103">
            <v>3.1553643203351134E-2</v>
          </cell>
          <cell r="X103">
            <v>4.2950174976605679E-2</v>
          </cell>
          <cell r="Y103">
            <v>4.4209094184116358E-2</v>
          </cell>
          <cell r="Z103">
            <v>0.1041</v>
          </cell>
          <cell r="AA103">
            <v>0.14449999999999999</v>
          </cell>
          <cell r="AB103">
            <v>0.12252214500704957</v>
          </cell>
          <cell r="AC103">
            <v>0.11151282493501802</v>
          </cell>
          <cell r="AD103">
            <v>0.10818632947011167</v>
          </cell>
          <cell r="AE103">
            <v>0.10758392265257145</v>
          </cell>
        </row>
        <row r="104">
          <cell r="H104">
            <v>8.6474074074074148E-2</v>
          </cell>
          <cell r="I104">
            <v>8.6474074074074037E-2</v>
          </cell>
          <cell r="J104">
            <v>8.6474074074074148E-2</v>
          </cell>
          <cell r="K104">
            <v>8.6474074074074148E-2</v>
          </cell>
          <cell r="L104">
            <v>8.6474074074073926E-2</v>
          </cell>
          <cell r="M104">
            <v>8.6474074074074148E-2</v>
          </cell>
          <cell r="N104">
            <v>8.6474074074074148E-2</v>
          </cell>
          <cell r="O104">
            <v>8.6474074074073926E-2</v>
          </cell>
          <cell r="P104">
            <v>8.6474074074074148E-2</v>
          </cell>
          <cell r="Q104">
            <v>8.6474074074074148E-2</v>
          </cell>
          <cell r="R104">
            <v>8.6474074074073926E-2</v>
          </cell>
          <cell r="S104">
            <v>8.6474074074074148E-2</v>
          </cell>
          <cell r="T104">
            <v>8.6474074074074148E-2</v>
          </cell>
          <cell r="U104">
            <v>8.6474074074073926E-2</v>
          </cell>
          <cell r="V104">
            <v>8.6474074074073926E-2</v>
          </cell>
          <cell r="W104">
            <v>8.647407407407437E-2</v>
          </cell>
          <cell r="X104">
            <v>8.6474074074073926E-2</v>
          </cell>
          <cell r="Y104">
            <v>8.647407407407437E-2</v>
          </cell>
          <cell r="Z104">
            <v>8.6474074074073926E-2</v>
          </cell>
          <cell r="AA104">
            <v>8.6474074074073926E-2</v>
          </cell>
          <cell r="AB104">
            <v>8.6474074074073926E-2</v>
          </cell>
          <cell r="AC104">
            <v>8.647407407407437E-2</v>
          </cell>
          <cell r="AD104">
            <v>8.6474074074073926E-2</v>
          </cell>
          <cell r="AE104">
            <v>8.647407407407437E-2</v>
          </cell>
        </row>
        <row r="105">
          <cell r="H105">
            <v>0.29699999999999999</v>
          </cell>
          <cell r="I105">
            <v>0.18059999999999998</v>
          </cell>
          <cell r="J105">
            <v>9.4500000000000001E-2</v>
          </cell>
          <cell r="K105">
            <v>0.46850000000000003</v>
          </cell>
          <cell r="L105">
            <v>0.1009</v>
          </cell>
          <cell r="M105">
            <v>0.13689999999999999</v>
          </cell>
          <cell r="N105">
            <v>0.37169999999999997</v>
          </cell>
          <cell r="O105">
            <v>0.29910000000000003</v>
          </cell>
          <cell r="P105">
            <v>0.4612</v>
          </cell>
          <cell r="Q105">
            <v>0.78410000000000002</v>
          </cell>
          <cell r="R105">
            <v>0.1585</v>
          </cell>
          <cell r="S105">
            <v>0.14169999999999999</v>
          </cell>
          <cell r="T105">
            <v>0.24959999999999999</v>
          </cell>
          <cell r="U105">
            <v>0.2296</v>
          </cell>
          <cell r="V105">
            <v>0.22839999999999999</v>
          </cell>
          <cell r="W105">
            <v>0.24010000000000001</v>
          </cell>
          <cell r="X105">
            <v>0.247</v>
          </cell>
          <cell r="Y105">
            <v>0.36219999999999997</v>
          </cell>
          <cell r="Z105">
            <v>0.39089999999999997</v>
          </cell>
          <cell r="AA105">
            <v>0.62470000000000003</v>
          </cell>
          <cell r="AB105">
            <v>0.54312269999999974</v>
          </cell>
          <cell r="AC105">
            <v>0.43204304999999998</v>
          </cell>
          <cell r="AD105">
            <v>0.39338529000000044</v>
          </cell>
          <cell r="AE105">
            <v>0.43886131999999956</v>
          </cell>
        </row>
        <row r="106">
          <cell r="H106">
            <v>9.4114999999999976E-2</v>
          </cell>
          <cell r="I106">
            <v>3.5979999999999998E-2</v>
          </cell>
          <cell r="J106">
            <v>4.9454999999999999E-2</v>
          </cell>
          <cell r="K106">
            <v>1.6729999999999998E-2</v>
          </cell>
          <cell r="L106">
            <v>8.9494999999999991E-2</v>
          </cell>
          <cell r="M106">
            <v>0.18592000000000003</v>
          </cell>
          <cell r="N106">
            <v>0.22197</v>
          </cell>
          <cell r="O106">
            <v>6.1249999999999999E-2</v>
          </cell>
          <cell r="P106">
            <v>0.23075499999999996</v>
          </cell>
          <cell r="Q106">
            <v>0.19785499999999995</v>
          </cell>
          <cell r="R106">
            <v>0.15771000000000002</v>
          </cell>
          <cell r="S106">
            <v>0.15168999999999996</v>
          </cell>
          <cell r="T106">
            <v>0.16621499999999997</v>
          </cell>
          <cell r="U106">
            <v>0.24384500000000001</v>
          </cell>
          <cell r="V106">
            <v>0.190085</v>
          </cell>
          <cell r="W106">
            <v>0.16197999999999999</v>
          </cell>
          <cell r="X106">
            <v>0.14038499999999998</v>
          </cell>
          <cell r="Y106">
            <v>0.31633</v>
          </cell>
          <cell r="Z106">
            <v>0.6502</v>
          </cell>
          <cell r="AA106">
            <v>0.64700000000000002</v>
          </cell>
          <cell r="AB106">
            <v>0.45748749999999927</v>
          </cell>
          <cell r="AC106">
            <v>0.5602725700000003</v>
          </cell>
          <cell r="AD106">
            <v>0.47068721000000047</v>
          </cell>
          <cell r="AE106">
            <v>0.54478340999999997</v>
          </cell>
        </row>
        <row r="107">
          <cell r="H107">
            <v>0.174785</v>
          </cell>
          <cell r="I107">
            <v>6.6820000000000004E-2</v>
          </cell>
          <cell r="J107">
            <v>9.184500000000001E-2</v>
          </cell>
          <cell r="K107">
            <v>3.107E-2</v>
          </cell>
          <cell r="L107">
            <v>0.16620499999999999</v>
          </cell>
          <cell r="M107">
            <v>0.34528000000000003</v>
          </cell>
          <cell r="N107">
            <v>0.41223000000000004</v>
          </cell>
          <cell r="O107">
            <v>0.11375</v>
          </cell>
          <cell r="P107">
            <v>0.42854499999999995</v>
          </cell>
          <cell r="Q107">
            <v>0.36744499999999997</v>
          </cell>
          <cell r="R107">
            <v>0.29289000000000004</v>
          </cell>
          <cell r="S107">
            <v>0.28170999999999996</v>
          </cell>
          <cell r="T107">
            <v>0.30868499999999999</v>
          </cell>
          <cell r="U107">
            <v>0.45285500000000001</v>
          </cell>
          <cell r="V107">
            <v>0.35301500000000002</v>
          </cell>
          <cell r="W107">
            <v>0.35450480000000001</v>
          </cell>
          <cell r="X107">
            <v>0.30724260000000003</v>
          </cell>
          <cell r="Y107">
            <v>0.6923108</v>
          </cell>
          <cell r="Z107">
            <v>0.6502</v>
          </cell>
          <cell r="AA107">
            <v>0.64700000000000002</v>
          </cell>
          <cell r="AB107">
            <v>0.45748749999999927</v>
          </cell>
          <cell r="AC107">
            <v>0.5602725700000003</v>
          </cell>
          <cell r="AD107">
            <v>0.47068721000000047</v>
          </cell>
          <cell r="AE107">
            <v>0.54478340999999997</v>
          </cell>
        </row>
        <row r="108">
          <cell r="H108">
            <v>0.16187400000000002</v>
          </cell>
          <cell r="I108">
            <v>0.40232200000000001</v>
          </cell>
          <cell r="J108">
            <v>0.21423400000000004</v>
          </cell>
          <cell r="K108">
            <v>0.16636200000000001</v>
          </cell>
          <cell r="L108">
            <v>0.14161000000000001</v>
          </cell>
          <cell r="M108">
            <v>0.21616506400000002</v>
          </cell>
          <cell r="N108">
            <v>0.43234400000000001</v>
          </cell>
          <cell r="O108">
            <v>0.29482056200000006</v>
          </cell>
          <cell r="P108">
            <v>0.20296021200000003</v>
          </cell>
          <cell r="Q108">
            <v>0.39565800000000001</v>
          </cell>
          <cell r="R108">
            <v>0.36665600000000004</v>
          </cell>
          <cell r="S108">
            <v>0.54201909199999998</v>
          </cell>
          <cell r="T108">
            <v>0.55654331400000001</v>
          </cell>
          <cell r="U108">
            <v>0.70082122600000007</v>
          </cell>
          <cell r="V108">
            <v>0.47504799999999997</v>
          </cell>
          <cell r="W108">
            <v>0.35580000000000001</v>
          </cell>
          <cell r="X108">
            <v>0.66449999999999998</v>
          </cell>
          <cell r="Y108">
            <v>1.038</v>
          </cell>
          <cell r="Z108">
            <v>0.46650000000000003</v>
          </cell>
          <cell r="AA108">
            <v>0.95889999999999997</v>
          </cell>
          <cell r="AB108">
            <v>0.46645769387703823</v>
          </cell>
          <cell r="AC108">
            <v>0.49047162329837557</v>
          </cell>
          <cell r="AD108">
            <v>0.51237945405876495</v>
          </cell>
          <cell r="AE108">
            <v>0.52849590625857834</v>
          </cell>
        </row>
        <row r="109">
          <cell r="H109">
            <v>0.31422600000000006</v>
          </cell>
          <cell r="I109">
            <v>1.1833</v>
          </cell>
          <cell r="J109">
            <v>0.63009999999999999</v>
          </cell>
          <cell r="K109">
            <v>0.48930000000000001</v>
          </cell>
          <cell r="L109">
            <v>0.41649999999999998</v>
          </cell>
          <cell r="M109">
            <v>0.63577960000000011</v>
          </cell>
          <cell r="N109">
            <v>1.2715999999999998</v>
          </cell>
          <cell r="O109">
            <v>0.86711930000000004</v>
          </cell>
          <cell r="P109">
            <v>0.59694180000000008</v>
          </cell>
          <cell r="Q109">
            <v>1.1637</v>
          </cell>
          <cell r="R109">
            <v>1.0784</v>
          </cell>
          <cell r="S109">
            <v>1.5941737999999999</v>
          </cell>
          <cell r="T109">
            <v>1.6368920999999999</v>
          </cell>
          <cell r="U109">
            <v>2.0612388999999998</v>
          </cell>
          <cell r="V109">
            <v>1.3971999999999998</v>
          </cell>
          <cell r="W109">
            <v>1.0427</v>
          </cell>
          <cell r="X109">
            <v>0.80215000000000003</v>
          </cell>
          <cell r="Y109">
            <v>0.2843</v>
          </cell>
          <cell r="Z109">
            <v>0.34749999999999998</v>
          </cell>
          <cell r="AA109">
            <v>0.2964</v>
          </cell>
          <cell r="AB109">
            <v>0.53927991626881955</v>
          </cell>
          <cell r="AC109">
            <v>0.4102555079683779</v>
          </cell>
          <cell r="AD109">
            <v>0.42249327104785911</v>
          </cell>
          <cell r="AE109">
            <v>0.42234898958167211</v>
          </cell>
        </row>
        <row r="131">
          <cell r="H131">
            <v>2.7637531750820971E-2</v>
          </cell>
          <cell r="I131">
            <v>6.7805425246072637E-2</v>
          </cell>
          <cell r="J131">
            <v>4.9110933933817151E-2</v>
          </cell>
          <cell r="K131">
            <v>3.8348970016221416E-2</v>
          </cell>
          <cell r="L131">
            <v>6.6037027419237657E-2</v>
          </cell>
          <cell r="M131">
            <v>2.9153301316679522E-2</v>
          </cell>
          <cell r="N131">
            <v>7.9577902207574089E-2</v>
          </cell>
          <cell r="O131">
            <v>0.19129011921134953</v>
          </cell>
          <cell r="P131">
            <v>0.14137077484240779</v>
          </cell>
          <cell r="Q131">
            <v>0.21059091834994842</v>
          </cell>
          <cell r="R131">
            <v>0.10413336917448265</v>
          </cell>
          <cell r="S131">
            <v>0.21539085530850052</v>
          </cell>
          <cell r="T131">
            <v>0.19139117051574009</v>
          </cell>
          <cell r="U131">
            <v>0.25454823575984653</v>
          </cell>
          <cell r="V131">
            <v>0.21195511095922112</v>
          </cell>
          <cell r="W131">
            <v>0.19125980382003235</v>
          </cell>
          <cell r="X131">
            <v>0.26220792463265175</v>
          </cell>
          <cell r="Y131">
            <v>0.21725019930928702</v>
          </cell>
          <cell r="Z131">
            <v>2.7993000000000001E-2</v>
          </cell>
          <cell r="AA131">
            <v>4.1474999999999998E-2</v>
          </cell>
          <cell r="AB131">
            <v>4.0846333382852616E-2</v>
          </cell>
          <cell r="AC131">
            <v>5.0886648139373152E-2</v>
          </cell>
          <cell r="AD131">
            <v>5.2535476840249826E-2</v>
          </cell>
          <cell r="AE131">
            <v>5.8530607733513491E-2</v>
          </cell>
        </row>
        <row r="132">
          <cell r="H132">
            <v>1.245184060327729E-2</v>
          </cell>
          <cell r="I132">
            <v>3.0549122650087968E-2</v>
          </cell>
          <cell r="J132">
            <v>2.2126488238364762E-2</v>
          </cell>
          <cell r="K132">
            <v>1.7277782482426805E-2</v>
          </cell>
          <cell r="L132">
            <v>2.9752386962492529E-2</v>
          </cell>
          <cell r="M132">
            <v>1.3134756906930521E-2</v>
          </cell>
          <cell r="N132">
            <v>3.585310594179475E-2</v>
          </cell>
          <cell r="O132">
            <v>8.6184037521038065E-2</v>
          </cell>
          <cell r="P132">
            <v>6.3693327254058227E-2</v>
          </cell>
          <cell r="Q132">
            <v>9.4879838454222556E-2</v>
          </cell>
          <cell r="R132">
            <v>4.6916350060977136E-2</v>
          </cell>
          <cell r="S132">
            <v>9.7042406749124469E-2</v>
          </cell>
          <cell r="T132">
            <v>8.6229565274614936E-2</v>
          </cell>
          <cell r="U132">
            <v>0.11468441126016633</v>
          </cell>
          <cell r="V132">
            <v>9.5494463127510462E-2</v>
          </cell>
          <cell r="W132">
            <v>8.6170379194964994E-2</v>
          </cell>
          <cell r="X132">
            <v>0.11813541498129401</v>
          </cell>
          <cell r="Y132">
            <v>9.78801174149391E-2</v>
          </cell>
          <cell r="Z132">
            <v>8.2645999999999997E-2</v>
          </cell>
          <cell r="AA132">
            <v>0.12245</v>
          </cell>
          <cell r="AB132">
            <v>0.12059393665413629</v>
          </cell>
          <cell r="AC132">
            <v>0.15023677069719693</v>
          </cell>
          <cell r="AD132">
            <v>0.15510474114740425</v>
          </cell>
          <cell r="AE132">
            <v>0.17280465140370652</v>
          </cell>
        </row>
        <row r="133">
          <cell r="H133">
            <v>1.461062764590175E-2</v>
          </cell>
          <cell r="I133">
            <v>3.5845452103839388E-2</v>
          </cell>
          <cell r="J133">
            <v>2.5962577827818099E-2</v>
          </cell>
          <cell r="K133">
            <v>2.0273247501351788E-2</v>
          </cell>
          <cell r="L133">
            <v>3.4910585618269804E-2</v>
          </cell>
          <cell r="M133">
            <v>1.5411941776389961E-2</v>
          </cell>
          <cell r="N133">
            <v>4.2068991850631177E-2</v>
          </cell>
          <cell r="O133">
            <v>0.10112584326761248</v>
          </cell>
          <cell r="P133">
            <v>7.4735897903533979E-2</v>
          </cell>
          <cell r="Q133">
            <v>0.11132924319582904</v>
          </cell>
          <cell r="R133">
            <v>5.5050280764540223E-2</v>
          </cell>
          <cell r="S133">
            <v>0.11386673794237505</v>
          </cell>
          <cell r="T133">
            <v>0.10117926420964501</v>
          </cell>
          <cell r="U133">
            <v>0.13456735297998723</v>
          </cell>
          <cell r="V133">
            <v>0.11205042591326843</v>
          </cell>
          <cell r="W133">
            <v>0.10110981698500271</v>
          </cell>
          <cell r="X133">
            <v>0.13861666038605433</v>
          </cell>
          <cell r="Y133">
            <v>0.11484968327577393</v>
          </cell>
          <cell r="Z133">
            <v>2.2661000000000001E-2</v>
          </cell>
          <cell r="AA133">
            <v>3.3575000000000001E-2</v>
          </cell>
          <cell r="AB133">
            <v>3.3066079405166406E-2</v>
          </cell>
          <cell r="AC133">
            <v>4.1193953255683029E-2</v>
          </cell>
          <cell r="AD133">
            <v>4.2528719346868915E-2</v>
          </cell>
          <cell r="AE133">
            <v>4.7381920546177597E-2</v>
          </cell>
        </row>
        <row r="134">
          <cell r="H134">
            <v>4.7323598598832305E-2</v>
          </cell>
          <cell r="I134">
            <v>6.3539377139690933E-2</v>
          </cell>
          <cell r="J134">
            <v>7.4493301011168897E-2</v>
          </cell>
          <cell r="K134">
            <v>5.6242276796304551E-2</v>
          </cell>
          <cell r="L134">
            <v>4.7356692024425905E-2</v>
          </cell>
          <cell r="M134">
            <v>0.13958806915375851</v>
          </cell>
          <cell r="N134">
            <v>9.9958692005435654E-2</v>
          </cell>
          <cell r="O134">
            <v>0.13430966777158107</v>
          </cell>
          <cell r="P134">
            <v>6.0114207590754469E-2</v>
          </cell>
          <cell r="Q134">
            <v>5.8310615895903861E-2</v>
          </cell>
          <cell r="R134">
            <v>7.3368124540986873E-2</v>
          </cell>
          <cell r="S134">
            <v>0.10579968162270412</v>
          </cell>
          <cell r="T134">
            <v>0.13090104493544141</v>
          </cell>
          <cell r="U134">
            <v>0.18562102415444087</v>
          </cell>
          <cell r="V134">
            <v>6.9612020736114513E-2</v>
          </cell>
          <cell r="W134">
            <v>8.6866670950193486E-2</v>
          </cell>
          <cell r="X134">
            <v>0.15042390425477303</v>
          </cell>
          <cell r="Y134">
            <v>6.9917599237908579E-2</v>
          </cell>
          <cell r="Z134">
            <v>6.0696E-2</v>
          </cell>
          <cell r="AA134">
            <v>0.20314799999999997</v>
          </cell>
          <cell r="AB134">
            <v>0.13470040401937183</v>
          </cell>
          <cell r="AC134">
            <v>0.11643600922484103</v>
          </cell>
          <cell r="AD134">
            <v>0.11439186666203939</v>
          </cell>
          <cell r="AE134">
            <v>0.11940706859733403</v>
          </cell>
        </row>
        <row r="135">
          <cell r="H135">
            <v>8.7405897783390932E-2</v>
          </cell>
          <cell r="I135">
            <v>0.11735617045042701</v>
          </cell>
          <cell r="J135">
            <v>0.13758788525203705</v>
          </cell>
          <cell r="K135">
            <v>0.10387854775026077</v>
          </cell>
          <cell r="L135">
            <v>8.746702078883388E-2</v>
          </cell>
          <cell r="M135">
            <v>0.25781683695828184</v>
          </cell>
          <cell r="N135">
            <v>0.18462203794037227</v>
          </cell>
          <cell r="O135">
            <v>0.24806771759013438</v>
          </cell>
          <cell r="P135">
            <v>0.11102993938708366</v>
          </cell>
          <cell r="Q135">
            <v>0.10769873559044393</v>
          </cell>
          <cell r="R135">
            <v>0.1355097030669774</v>
          </cell>
          <cell r="S135">
            <v>0.19541024840104954</v>
          </cell>
          <cell r="T135">
            <v>0.24177204802951249</v>
          </cell>
          <cell r="U135">
            <v>0.34283893752939848</v>
          </cell>
          <cell r="V135">
            <v>0.12857224194920477</v>
          </cell>
          <cell r="W135">
            <v>0.16044129327991158</v>
          </cell>
          <cell r="X135">
            <v>0.27783044376924665</v>
          </cell>
          <cell r="Y135">
            <v>0.12913664034838468</v>
          </cell>
          <cell r="Z135">
            <v>3.0348E-2</v>
          </cell>
          <cell r="AA135">
            <v>0.10157399999999998</v>
          </cell>
          <cell r="AB135">
            <v>6.7350202009685917E-2</v>
          </cell>
          <cell r="AC135">
            <v>5.8218004612420514E-2</v>
          </cell>
          <cell r="AD135">
            <v>5.7195933331019695E-2</v>
          </cell>
          <cell r="AE135">
            <v>5.9703534298667017E-2</v>
          </cell>
        </row>
        <row r="136">
          <cell r="H136">
            <v>2.1851474445847733E-2</v>
          </cell>
          <cell r="I136">
            <v>2.9339042612606753E-2</v>
          </cell>
          <cell r="J136">
            <v>3.4396971313009263E-2</v>
          </cell>
          <cell r="K136">
            <v>2.5969636937565193E-2</v>
          </cell>
          <cell r="L136">
            <v>2.186675519720847E-2</v>
          </cell>
          <cell r="M136">
            <v>6.4454209239570459E-2</v>
          </cell>
          <cell r="N136">
            <v>4.6155509485093067E-2</v>
          </cell>
          <cell r="O136">
            <v>6.2016929397533595E-2</v>
          </cell>
          <cell r="P136">
            <v>2.7757484846770916E-2</v>
          </cell>
          <cell r="Q136">
            <v>2.6924683897610983E-2</v>
          </cell>
          <cell r="R136">
            <v>3.3877425766744351E-2</v>
          </cell>
          <cell r="S136">
            <v>4.8852562100262384E-2</v>
          </cell>
          <cell r="T136">
            <v>6.0443012007378123E-2</v>
          </cell>
          <cell r="U136">
            <v>8.570973438234962E-2</v>
          </cell>
          <cell r="V136">
            <v>3.2143060487301194E-2</v>
          </cell>
          <cell r="W136">
            <v>4.0110323319977895E-2</v>
          </cell>
          <cell r="X136">
            <v>6.9457610942311662E-2</v>
          </cell>
          <cell r="Y136">
            <v>3.228416008709617E-2</v>
          </cell>
          <cell r="Z136">
            <v>0.18546000000000001</v>
          </cell>
          <cell r="AA136">
            <v>0.62073</v>
          </cell>
          <cell r="AB136">
            <v>0.41158456783696956</v>
          </cell>
          <cell r="AC136">
            <v>0.35577669485368096</v>
          </cell>
          <cell r="AD136">
            <v>0.34953070368956485</v>
          </cell>
          <cell r="AE136">
            <v>0.36485493182518736</v>
          </cell>
        </row>
        <row r="137">
          <cell r="H137">
            <v>4.2189029171929009E-2</v>
          </cell>
          <cell r="I137">
            <v>5.6645409797275316E-2</v>
          </cell>
          <cell r="J137">
            <v>6.6410842423784755E-2</v>
          </cell>
          <cell r="K137">
            <v>5.0140038515869477E-2</v>
          </cell>
          <cell r="L137">
            <v>4.2218531989531759E-2</v>
          </cell>
          <cell r="M137">
            <v>0.12444288464838921</v>
          </cell>
          <cell r="N137">
            <v>8.9113260569099004E-2</v>
          </cell>
          <cell r="O137">
            <v>0.11973718524075097</v>
          </cell>
          <cell r="P137">
            <v>5.3591868175390939E-2</v>
          </cell>
          <cell r="Q137">
            <v>5.1983964616041198E-2</v>
          </cell>
          <cell r="R137">
            <v>6.5407746625291335E-2</v>
          </cell>
          <cell r="S137">
            <v>9.432050787598395E-2</v>
          </cell>
          <cell r="T137">
            <v>0.11669839502766798</v>
          </cell>
          <cell r="U137">
            <v>0.16548130393381105</v>
          </cell>
          <cell r="V137">
            <v>6.2059176827379478E-2</v>
          </cell>
          <cell r="W137">
            <v>7.7441712449917086E-2</v>
          </cell>
          <cell r="X137">
            <v>0.13410304103366871</v>
          </cell>
          <cell r="Y137">
            <v>6.2331600326610628E-2</v>
          </cell>
          <cell r="Z137">
            <v>6.0696E-2</v>
          </cell>
          <cell r="AA137">
            <v>0.20314799999999997</v>
          </cell>
          <cell r="AB137">
            <v>0.13470040401937183</v>
          </cell>
          <cell r="AC137">
            <v>0.11643600922484103</v>
          </cell>
          <cell r="AD137">
            <v>0.11439186666203939</v>
          </cell>
          <cell r="AE137">
            <v>0.11940706859733403</v>
          </cell>
        </row>
        <row r="138">
          <cell r="H138">
            <v>8.3687999999999999E-2</v>
          </cell>
          <cell r="I138">
            <v>7.8474000000000002E-2</v>
          </cell>
          <cell r="J138">
            <v>0.23700600000000002</v>
          </cell>
          <cell r="K138">
            <v>0.23515800000000001</v>
          </cell>
          <cell r="L138">
            <v>0.27984000000000003</v>
          </cell>
          <cell r="M138">
            <v>0.176814</v>
          </cell>
          <cell r="N138">
            <v>8.4347999999999992E-2</v>
          </cell>
          <cell r="O138">
            <v>0.40854000000000001</v>
          </cell>
          <cell r="P138">
            <v>0.225324</v>
          </cell>
          <cell r="Q138">
            <v>5.4120000000000001E-2</v>
          </cell>
          <cell r="R138">
            <v>0.40906799999999999</v>
          </cell>
          <cell r="S138">
            <v>0.27079799999999998</v>
          </cell>
          <cell r="T138">
            <v>0.207372</v>
          </cell>
          <cell r="U138">
            <v>0.19912200000000002</v>
          </cell>
          <cell r="V138">
            <v>0.15206400000000003</v>
          </cell>
          <cell r="W138">
            <v>0.27260000000000001</v>
          </cell>
          <cell r="X138">
            <v>0.189</v>
          </cell>
          <cell r="Y138">
            <v>0.1072</v>
          </cell>
          <cell r="Z138">
            <v>0.44969999999999999</v>
          </cell>
          <cell r="AA138">
            <v>0.112</v>
          </cell>
          <cell r="AB138">
            <v>0.4401652614761517</v>
          </cell>
          <cell r="AC138">
            <v>0.21984801303614007</v>
          </cell>
          <cell r="AD138">
            <v>0.15364627260124672</v>
          </cell>
          <cell r="AE138">
            <v>0.15855763042086438</v>
          </cell>
        </row>
        <row r="139">
          <cell r="H139">
            <v>4.3112000000000004E-2</v>
          </cell>
          <cell r="I139">
            <v>4.0426000000000004E-2</v>
          </cell>
          <cell r="J139">
            <v>0.12209400000000002</v>
          </cell>
          <cell r="K139">
            <v>0.12114200000000001</v>
          </cell>
          <cell r="L139">
            <v>0.14416000000000001</v>
          </cell>
          <cell r="M139">
            <v>9.1086E-2</v>
          </cell>
          <cell r="N139">
            <v>4.3452000000000005E-2</v>
          </cell>
          <cell r="O139">
            <v>0.21046000000000001</v>
          </cell>
          <cell r="P139">
            <v>0.11607600000000001</v>
          </cell>
          <cell r="Q139">
            <v>2.7880000000000002E-2</v>
          </cell>
          <cell r="R139">
            <v>0.210732</v>
          </cell>
          <cell r="S139">
            <v>0.13950200000000001</v>
          </cell>
          <cell r="T139">
            <v>0.10682800000000001</v>
          </cell>
          <cell r="U139">
            <v>0.102578</v>
          </cell>
          <cell r="V139">
            <v>7.8336000000000017E-2</v>
          </cell>
          <cell r="W139">
            <v>0.14680000000000001</v>
          </cell>
          <cell r="X139">
            <v>0.24359999999999998</v>
          </cell>
          <cell r="Y139">
            <v>0.1031</v>
          </cell>
          <cell r="Z139">
            <v>0.1915</v>
          </cell>
          <cell r="AA139">
            <v>0.29419999999999996</v>
          </cell>
          <cell r="AB139">
            <v>0.35744725178671727</v>
          </cell>
          <cell r="AC139">
            <v>0.22417923952580085</v>
          </cell>
          <cell r="AD139">
            <v>0.17356368464901417</v>
          </cell>
          <cell r="AE139">
            <v>0.17526384939785247</v>
          </cell>
        </row>
        <row r="140">
          <cell r="H140">
            <v>0.1671</v>
          </cell>
          <cell r="I140">
            <v>7.1599999999999997E-2</v>
          </cell>
          <cell r="J140">
            <v>0.26939999999999997</v>
          </cell>
          <cell r="K140">
            <v>4.3299999999999998E-2</v>
          </cell>
          <cell r="L140">
            <v>4.5899999999999996E-2</v>
          </cell>
          <cell r="M140">
            <v>9.9299999999999999E-2</v>
          </cell>
          <cell r="N140">
            <v>0.22140000000000001</v>
          </cell>
          <cell r="O140">
            <v>0.3105</v>
          </cell>
          <cell r="P140">
            <v>0.33019999999999999</v>
          </cell>
          <cell r="Q140">
            <v>0.38160000000000005</v>
          </cell>
          <cell r="R140">
            <v>0.1825</v>
          </cell>
          <cell r="S140">
            <v>0.3387</v>
          </cell>
          <cell r="T140">
            <v>0.48710000000000003</v>
          </cell>
          <cell r="U140">
            <v>0.3115</v>
          </cell>
          <cell r="V140">
            <v>0.2233</v>
          </cell>
          <cell r="W140">
            <v>0.1108</v>
          </cell>
          <cell r="X140">
            <v>0.22839999999999999</v>
          </cell>
          <cell r="Y140">
            <v>0.25869999999999999</v>
          </cell>
          <cell r="Z140">
            <v>7.1999999999999995E-2</v>
          </cell>
          <cell r="AA140">
            <v>0.26689999999999997</v>
          </cell>
          <cell r="AB140">
            <v>0.13994319</v>
          </cell>
          <cell r="AC140">
            <v>0.13183231000000001</v>
          </cell>
          <cell r="AD140">
            <v>0.11379148000000006</v>
          </cell>
          <cell r="AE140">
            <v>0.11830017999999998</v>
          </cell>
        </row>
        <row r="141">
          <cell r="H141">
            <v>6.2100589823534016E-2</v>
          </cell>
          <cell r="I141">
            <v>8.3379812909919804E-2</v>
          </cell>
          <cell r="J141">
            <v>9.7754145239702855E-2</v>
          </cell>
          <cell r="K141">
            <v>7.3804162521046185E-2</v>
          </cell>
          <cell r="L141">
            <v>6.2144016809424593E-2</v>
          </cell>
          <cell r="M141">
            <v>0.18317502648648007</v>
          </cell>
          <cell r="N141">
            <v>0.13117121088250666</v>
          </cell>
          <cell r="O141">
            <v>0.17624842223693205</v>
          </cell>
          <cell r="P141">
            <v>7.8885119870244436E-2</v>
          </cell>
          <cell r="Q141">
            <v>7.6518349139207631E-2</v>
          </cell>
          <cell r="R141">
            <v>9.6277627719423012E-2</v>
          </cell>
          <cell r="S141">
            <v>0.13883607389219457</v>
          </cell>
          <cell r="T141">
            <v>0.17177544269020198</v>
          </cell>
          <cell r="U141">
            <v>0.24358196386028133</v>
          </cell>
          <cell r="V141">
            <v>9.1348664820841821E-2</v>
          </cell>
          <cell r="W141">
            <v>3.3659473654209432E-2</v>
          </cell>
          <cell r="X141">
            <v>5.7814844658594489E-2</v>
          </cell>
          <cell r="Y141">
            <v>2.6639964131567617E-2</v>
          </cell>
          <cell r="Z141">
            <v>4.7600000000000003E-2</v>
          </cell>
          <cell r="AA141">
            <v>2.12E-2</v>
          </cell>
          <cell r="AB141">
            <v>3.7391982114600208E-2</v>
          </cell>
          <cell r="AC141">
            <v>3.8556202084216395E-2</v>
          </cell>
          <cell r="AD141">
            <v>3.9254739655337212E-2</v>
          </cell>
          <cell r="AE141">
            <v>3.9612886681477867E-2</v>
          </cell>
        </row>
        <row r="142">
          <cell r="H142">
            <v>2.5129410176465982E-2</v>
          </cell>
          <cell r="I142">
            <v>3.3740187090080198E-2</v>
          </cell>
          <cell r="J142">
            <v>3.9556854760297154E-2</v>
          </cell>
          <cell r="K142">
            <v>2.9865337478953799E-2</v>
          </cell>
          <cell r="L142">
            <v>2.5146983190575397E-2</v>
          </cell>
          <cell r="M142">
            <v>7.4122973513519944E-2</v>
          </cell>
          <cell r="N142">
            <v>5.3079289117493357E-2</v>
          </cell>
          <cell r="O142">
            <v>7.1320077763067966E-2</v>
          </cell>
          <cell r="P142">
            <v>3.1921380129755567E-2</v>
          </cell>
          <cell r="Q142">
            <v>3.0963650860792346E-2</v>
          </cell>
          <cell r="R142">
            <v>3.8959372280576977E-2</v>
          </cell>
          <cell r="S142">
            <v>5.6180926107805416E-2</v>
          </cell>
          <cell r="T142">
            <v>6.9510057309798035E-2</v>
          </cell>
          <cell r="U142">
            <v>9.8567036139718664E-2</v>
          </cell>
          <cell r="V142">
            <v>3.6964835179158176E-2</v>
          </cell>
          <cell r="W142">
            <v>1.3620526345790574E-2</v>
          </cell>
          <cell r="X142">
            <v>2.3395155341405505E-2</v>
          </cell>
          <cell r="Y142">
            <v>1.0780035868432387E-2</v>
          </cell>
          <cell r="Z142">
            <v>4.7600000000000003E-2</v>
          </cell>
          <cell r="AA142">
            <v>2.12E-2</v>
          </cell>
          <cell r="AB142">
            <v>3.7391982114600208E-2</v>
          </cell>
          <cell r="AC142">
            <v>3.8556202084216395E-2</v>
          </cell>
          <cell r="AD142">
            <v>3.9254739655337212E-2</v>
          </cell>
          <cell r="AE142">
            <v>3.9612886681477867E-2</v>
          </cell>
        </row>
        <row r="143">
          <cell r="H143">
            <v>1.8200000000000001E-2</v>
          </cell>
          <cell r="I143">
            <v>2.7699999999999999E-2</v>
          </cell>
          <cell r="J143">
            <v>1.0199999999999999E-2</v>
          </cell>
          <cell r="K143">
            <v>7.4000000000000003E-3</v>
          </cell>
          <cell r="L143">
            <v>3.2199999999999999E-2</v>
          </cell>
          <cell r="M143">
            <v>1.3099999999999999E-2</v>
          </cell>
          <cell r="N143">
            <v>7.7200000000000005E-2</v>
          </cell>
          <cell r="O143">
            <v>4.1299999999999996E-2</v>
          </cell>
          <cell r="P143">
            <v>4.8000000000000001E-2</v>
          </cell>
          <cell r="Q143">
            <v>4.5499999999999999E-2</v>
          </cell>
          <cell r="R143">
            <v>5.1299999999999998E-2</v>
          </cell>
          <cell r="S143">
            <v>5.0299999999999997E-2</v>
          </cell>
          <cell r="T143">
            <v>2.52E-2</v>
          </cell>
          <cell r="U143">
            <v>3.0499999999999999E-2</v>
          </cell>
          <cell r="V143">
            <v>2.5999999999999999E-2</v>
          </cell>
          <cell r="W143">
            <v>6.9501599999999997E-2</v>
          </cell>
          <cell r="X143">
            <v>0.11937869999999999</v>
          </cell>
          <cell r="Y143">
            <v>5.5007399999999998E-2</v>
          </cell>
          <cell r="Z143">
            <v>0.3372</v>
          </cell>
          <cell r="AA143">
            <v>1.1285999999999998</v>
          </cell>
          <cell r="AB143">
            <v>0.74833557788539917</v>
          </cell>
          <cell r="AC143">
            <v>0.64686671791578354</v>
          </cell>
          <cell r="AD143">
            <v>0.63551037034466329</v>
          </cell>
          <cell r="AE143">
            <v>0.66337260331852244</v>
          </cell>
        </row>
        <row r="144">
          <cell r="H144">
            <v>1.6199999999999999E-2</v>
          </cell>
          <cell r="I144">
            <v>7.2800000000000004E-2</v>
          </cell>
          <cell r="J144">
            <v>0.23139999999999999</v>
          </cell>
          <cell r="K144">
            <v>6.2899999999999998E-2</v>
          </cell>
          <cell r="L144">
            <v>8.0299999999999996E-2</v>
          </cell>
          <cell r="M144">
            <v>0.1036</v>
          </cell>
          <cell r="N144">
            <v>0.13750000000000001</v>
          </cell>
          <cell r="O144">
            <v>0.12790000000000001</v>
          </cell>
          <cell r="P144">
            <v>0.24299999999999999</v>
          </cell>
          <cell r="Q144">
            <v>0.21619999999999998</v>
          </cell>
          <cell r="R144">
            <v>0.15919999999999998</v>
          </cell>
          <cell r="S144">
            <v>0.2424</v>
          </cell>
          <cell r="T144">
            <v>0.153</v>
          </cell>
          <cell r="U144">
            <v>0.15630000000000002</v>
          </cell>
          <cell r="V144">
            <v>0.32839999999999997</v>
          </cell>
          <cell r="W144">
            <v>0.2853</v>
          </cell>
          <cell r="X144">
            <v>8.43E-2</v>
          </cell>
          <cell r="Y144">
            <v>0.13190000000000002</v>
          </cell>
          <cell r="Z144">
            <v>0.14849999999999999</v>
          </cell>
          <cell r="AA144">
            <v>0.33030000000000004</v>
          </cell>
          <cell r="AB144">
            <v>0.26767490999999999</v>
          </cell>
          <cell r="AC144">
            <v>0.22668945999999998</v>
          </cell>
          <cell r="AD144">
            <v>0.21574797999999998</v>
          </cell>
          <cell r="AE144">
            <v>0.248752</v>
          </cell>
        </row>
        <row r="145">
          <cell r="H145">
            <v>5.5926000000000003E-2</v>
          </cell>
          <cell r="I145">
            <v>7.7945400000000012E-2</v>
          </cell>
          <cell r="J145">
            <v>3.9616200000000004E-2</v>
          </cell>
          <cell r="K145">
            <v>3.7861200000000005E-2</v>
          </cell>
          <cell r="L145">
            <v>4.8601800000000001E-2</v>
          </cell>
          <cell r="M145">
            <v>4.8461400000000002E-2</v>
          </cell>
          <cell r="N145">
            <v>0.1010412</v>
          </cell>
          <cell r="O145">
            <v>5.0918399999999996E-2</v>
          </cell>
          <cell r="P145">
            <v>5.8921200000000007E-2</v>
          </cell>
          <cell r="Q145">
            <v>8.45442E-2</v>
          </cell>
          <cell r="R145">
            <v>9.3974400000000013E-2</v>
          </cell>
          <cell r="S145">
            <v>5.9202000000000005E-2</v>
          </cell>
          <cell r="T145">
            <v>7.4201400000000001E-2</v>
          </cell>
          <cell r="U145">
            <v>0.1071486</v>
          </cell>
          <cell r="V145">
            <v>0.11398140000000001</v>
          </cell>
          <cell r="W145">
            <v>9.4021200000000013E-2</v>
          </cell>
          <cell r="X145">
            <v>5.4498600000000001E-2</v>
          </cell>
          <cell r="Y145">
            <v>5.9061600000000006E-2</v>
          </cell>
          <cell r="Z145">
            <v>0.3604</v>
          </cell>
          <cell r="AA145">
            <v>0.33529999999999999</v>
          </cell>
          <cell r="AB145">
            <v>0.18800158000000008</v>
          </cell>
          <cell r="AC145">
            <v>0.1901061300000001</v>
          </cell>
          <cell r="AD145">
            <v>0.24725164000000002</v>
          </cell>
          <cell r="AE145">
            <v>0.28489977000000005</v>
          </cell>
        </row>
        <row r="146">
          <cell r="H146">
            <v>0.18307400000000001</v>
          </cell>
          <cell r="I146">
            <v>0.25515460000000001</v>
          </cell>
          <cell r="J146">
            <v>0.12968380000000002</v>
          </cell>
          <cell r="K146">
            <v>0.12393880000000002</v>
          </cell>
          <cell r="L146">
            <v>0.1590982</v>
          </cell>
          <cell r="M146">
            <v>0.15863859999999999</v>
          </cell>
          <cell r="N146">
            <v>0.33075880000000002</v>
          </cell>
          <cell r="O146">
            <v>0.16668160000000001</v>
          </cell>
          <cell r="P146">
            <v>0.19287880000000002</v>
          </cell>
          <cell r="Q146">
            <v>0.2767558</v>
          </cell>
          <cell r="R146">
            <v>0.3076256</v>
          </cell>
          <cell r="S146">
            <v>0.193798</v>
          </cell>
          <cell r="T146">
            <v>0.24289860000000002</v>
          </cell>
          <cell r="U146">
            <v>0.35075139999999999</v>
          </cell>
          <cell r="V146">
            <v>0.37311860000000002</v>
          </cell>
          <cell r="W146">
            <v>0.30777879999999996</v>
          </cell>
          <cell r="X146">
            <v>0.17840139999999999</v>
          </cell>
          <cell r="Y146">
            <v>0.19333839999999999</v>
          </cell>
          <cell r="Z146">
            <v>0.3604</v>
          </cell>
          <cell r="AA146">
            <v>0.33529999999999999</v>
          </cell>
          <cell r="AB146">
            <v>0.18800158000000008</v>
          </cell>
          <cell r="AC146">
            <v>0.1901061300000001</v>
          </cell>
          <cell r="AD146">
            <v>0.24725164000000002</v>
          </cell>
          <cell r="AE146">
            <v>0.28489977000000005</v>
          </cell>
        </row>
        <row r="147">
          <cell r="H147">
            <v>0.13889000000000001</v>
          </cell>
          <cell r="I147">
            <v>8.6394000000000026E-2</v>
          </cell>
          <cell r="J147">
            <v>8.9862000000000011E-2</v>
          </cell>
          <cell r="K147">
            <v>0.10047000000000002</v>
          </cell>
          <cell r="L147">
            <v>9.1595999999999997E-2</v>
          </cell>
          <cell r="M147">
            <v>5.3102692600000008E-2</v>
          </cell>
          <cell r="N147">
            <v>7.5077616799999997E-2</v>
          </cell>
          <cell r="O147">
            <v>0.14943000000000001</v>
          </cell>
          <cell r="P147">
            <v>0.19896800000000001</v>
          </cell>
          <cell r="Q147">
            <v>0.17751400000000001</v>
          </cell>
          <cell r="R147">
            <v>0.29961847200000008</v>
          </cell>
          <cell r="S147">
            <v>0.32215000000000005</v>
          </cell>
          <cell r="T147">
            <v>0.23167600000000005</v>
          </cell>
          <cell r="U147">
            <v>0.13569400000000001</v>
          </cell>
          <cell r="V147">
            <v>0.19543199999999999</v>
          </cell>
          <cell r="W147">
            <v>7.3900000000000007E-2</v>
          </cell>
          <cell r="X147">
            <v>0.19789999999999999</v>
          </cell>
          <cell r="Y147">
            <v>0.19040000000000001</v>
          </cell>
          <cell r="Z147">
            <v>0.27250000000000002</v>
          </cell>
          <cell r="AA147">
            <v>0.30969999999999998</v>
          </cell>
          <cell r="AB147">
            <v>0.14437921709174992</v>
          </cell>
          <cell r="AC147">
            <v>0.12593667786924057</v>
          </cell>
          <cell r="AD147">
            <v>0.11274781687252457</v>
          </cell>
          <cell r="AE147">
            <v>0.11357810546743598</v>
          </cell>
        </row>
        <row r="148">
          <cell r="H148">
            <v>0.26961000000000002</v>
          </cell>
          <cell r="I148">
            <v>0.16770600000000002</v>
          </cell>
          <cell r="J148">
            <v>0.17443800000000001</v>
          </cell>
          <cell r="K148">
            <v>0.19503000000000001</v>
          </cell>
          <cell r="L148">
            <v>0.17780399999999999</v>
          </cell>
          <cell r="M148">
            <v>0.10308169740000001</v>
          </cell>
          <cell r="N148">
            <v>0.14573890320000002</v>
          </cell>
          <cell r="O148">
            <v>0.29006999999999999</v>
          </cell>
          <cell r="P148">
            <v>0.38623200000000002</v>
          </cell>
          <cell r="Q148">
            <v>0.344586</v>
          </cell>
          <cell r="R148">
            <v>0.58161232800000007</v>
          </cell>
          <cell r="S148">
            <v>0.62535000000000007</v>
          </cell>
          <cell r="T148">
            <v>0.44972400000000012</v>
          </cell>
          <cell r="U148">
            <v>0.26340600000000003</v>
          </cell>
          <cell r="V148">
            <v>0.37936799999999998</v>
          </cell>
          <cell r="W148">
            <v>0.15509999999999999</v>
          </cell>
          <cell r="X148">
            <v>0.2155</v>
          </cell>
          <cell r="Y148">
            <v>0.21199999999999999</v>
          </cell>
          <cell r="Z148">
            <v>0.20980000000000001</v>
          </cell>
          <cell r="AA148">
            <v>0.19269999999999998</v>
          </cell>
          <cell r="AB148">
            <v>0.28119913349861531</v>
          </cell>
          <cell r="AC148">
            <v>0.25254892801661488</v>
          </cell>
          <cell r="AD148">
            <v>0.26806078039084402</v>
          </cell>
          <cell r="AE148">
            <v>0.28886737875496393</v>
          </cell>
        </row>
        <row r="168">
          <cell r="G168" t="str">
            <v>Western MT portion of state</v>
          </cell>
        </row>
        <row r="169">
          <cell r="H169">
            <v>5.8452515664333813</v>
          </cell>
          <cell r="I169">
            <v>2.3942560490388454</v>
          </cell>
          <cell r="J169">
            <v>3.2535508684892789</v>
          </cell>
          <cell r="K169">
            <v>3.8808061249763441</v>
          </cell>
          <cell r="L169">
            <v>2.6785158945721284</v>
          </cell>
          <cell r="M169">
            <v>2.1289433230787926</v>
          </cell>
          <cell r="N169">
            <v>1.9047034050448099</v>
          </cell>
          <cell r="O169">
            <v>2.9945048391710078</v>
          </cell>
          <cell r="P169">
            <v>3.7348996623363648</v>
          </cell>
          <cell r="Q169">
            <v>4.3096744291447084</v>
          </cell>
          <cell r="R169">
            <v>4.6932151602156393</v>
          </cell>
          <cell r="S169">
            <v>6.7040926655271003</v>
          </cell>
          <cell r="T169">
            <v>8.0155996509731651</v>
          </cell>
          <cell r="U169">
            <v>8.5121404979223296</v>
          </cell>
          <cell r="V169">
            <v>5.7106188925677364</v>
          </cell>
          <cell r="W169">
            <v>3.9531865469773946</v>
          </cell>
          <cell r="X169">
            <v>3.613957014984337</v>
          </cell>
          <cell r="Y169">
            <v>4.2577960031375479</v>
          </cell>
          <cell r="Z169">
            <v>2.9053730099999999</v>
          </cell>
          <cell r="AA169">
            <v>5.76397475</v>
          </cell>
          <cell r="AB169">
            <v>4.1477159651255757</v>
          </cell>
          <cell r="AC169">
            <v>4.3042855770003277</v>
          </cell>
          <cell r="AD169">
            <v>3.9757692712668407</v>
          </cell>
          <cell r="AE169">
            <v>3.9080659306945158</v>
          </cell>
        </row>
        <row r="170">
          <cell r="H170">
            <v>2.6335253613638385</v>
          </cell>
          <cell r="I170">
            <v>1.0787104635412517</v>
          </cell>
          <cell r="J170">
            <v>1.4658579924699486</v>
          </cell>
          <cell r="K170">
            <v>1.7484621896089618</v>
          </cell>
          <cell r="L170">
            <v>1.2067811725468609</v>
          </cell>
          <cell r="M170">
            <v>0.95917620833130801</v>
          </cell>
          <cell r="N170">
            <v>0.85814693620145599</v>
          </cell>
          <cell r="O170">
            <v>1.3491471408980753</v>
          </cell>
          <cell r="P170">
            <v>1.6827253491356049</v>
          </cell>
          <cell r="Q170">
            <v>1.9416849350932321</v>
          </cell>
          <cell r="R170">
            <v>2.1144857514330568</v>
          </cell>
          <cell r="S170">
            <v>3.0204684706789751</v>
          </cell>
          <cell r="T170">
            <v>3.6113561114457378</v>
          </cell>
          <cell r="U170">
            <v>3.8350681105841429</v>
          </cell>
          <cell r="V170">
            <v>2.5728678247182866</v>
          </cell>
          <cell r="W170">
            <v>1.7810725357744892</v>
          </cell>
          <cell r="X170">
            <v>1.628235730433635</v>
          </cell>
          <cell r="Y170">
            <v>1.9183115782676574</v>
          </cell>
          <cell r="Z170">
            <v>2.52049922</v>
          </cell>
          <cell r="AA170">
            <v>4.3866505</v>
          </cell>
          <cell r="AB170">
            <v>3.3467175863389964</v>
          </cell>
          <cell r="AC170">
            <v>3.4921085643107492</v>
          </cell>
          <cell r="AD170">
            <v>3.2325006595168051</v>
          </cell>
          <cell r="AE170">
            <v>3.2055077433563333</v>
          </cell>
        </row>
        <row r="171">
          <cell r="H171">
            <v>3.0901020722027819</v>
          </cell>
          <cell r="I171">
            <v>1.2657274874199036</v>
          </cell>
          <cell r="J171">
            <v>1.7199951390407733</v>
          </cell>
          <cell r="K171">
            <v>2.0515946854146958</v>
          </cell>
          <cell r="L171">
            <v>1.4160019328810107</v>
          </cell>
          <cell r="M171">
            <v>1.1254694685898994</v>
          </cell>
          <cell r="N171">
            <v>1.0069246587537342</v>
          </cell>
          <cell r="O171">
            <v>1.5830500199309174</v>
          </cell>
          <cell r="P171">
            <v>1.9744609885280306</v>
          </cell>
          <cell r="Q171">
            <v>2.2783166357620592</v>
          </cell>
          <cell r="R171">
            <v>2.4810760883513034</v>
          </cell>
          <cell r="S171">
            <v>3.5441298637939256</v>
          </cell>
          <cell r="T171">
            <v>4.2374602375810966</v>
          </cell>
          <cell r="U171">
            <v>4.4999573914935276</v>
          </cell>
          <cell r="V171">
            <v>3.0189282827139783</v>
          </cell>
          <cell r="W171">
            <v>2.0898587172481164</v>
          </cell>
          <cell r="X171">
            <v>1.9105244545820284</v>
          </cell>
          <cell r="Y171">
            <v>2.2508910185947957</v>
          </cell>
          <cell r="Z171">
            <v>0.65600877000000002</v>
          </cell>
          <cell r="AA171">
            <v>1.1345497499999999</v>
          </cell>
          <cell r="AB171">
            <v>0.87002001760199665</v>
          </cell>
          <cell r="AC171">
            <v>0.90846325570362163</v>
          </cell>
          <cell r="AD171">
            <v>0.8416976698075469</v>
          </cell>
          <cell r="AE171">
            <v>0.83495356000334453</v>
          </cell>
        </row>
        <row r="172">
          <cell r="H172">
            <v>1.9601639052244866</v>
          </cell>
          <cell r="I172">
            <v>1.8139548177464644</v>
          </cell>
          <cell r="J172">
            <v>1.5990745699068862</v>
          </cell>
          <cell r="K172">
            <v>1.2830229881440107</v>
          </cell>
          <cell r="L172">
            <v>0.979871173680254</v>
          </cell>
          <cell r="M172">
            <v>1.241660719000097</v>
          </cell>
          <cell r="N172">
            <v>1.8848305823635303</v>
          </cell>
          <cell r="O172">
            <v>2.4988567954738619</v>
          </cell>
          <cell r="P172">
            <v>2.288456066580165</v>
          </cell>
          <cell r="Q172">
            <v>1.2544054066975698</v>
          </cell>
          <cell r="R172">
            <v>1.5651299718837426</v>
          </cell>
          <cell r="S172">
            <v>2.1687149616138099</v>
          </cell>
          <cell r="T172">
            <v>2.726992850636329</v>
          </cell>
          <cell r="U172">
            <v>2.3639545922978495</v>
          </cell>
          <cell r="V172">
            <v>2.12134434059036</v>
          </cell>
          <cell r="W172">
            <v>1.7332075021200439</v>
          </cell>
          <cell r="X172">
            <v>1.6498023915828299</v>
          </cell>
          <cell r="Y172">
            <v>1.7728331175696301</v>
          </cell>
          <cell r="Z172">
            <v>3.0494837200000005</v>
          </cell>
          <cell r="AA172">
            <v>3.9300753599999996</v>
          </cell>
          <cell r="AB172">
            <v>3.2949268651724135</v>
          </cell>
          <cell r="AC172">
            <v>3.0804508752407767</v>
          </cell>
          <cell r="AD172">
            <v>2.9901146137661283</v>
          </cell>
          <cell r="AE172">
            <v>3.1209850609635708</v>
          </cell>
        </row>
        <row r="173">
          <cell r="H173">
            <v>3.620390059325949</v>
          </cell>
          <cell r="I173">
            <v>3.3503443118873304</v>
          </cell>
          <cell r="J173">
            <v>2.9534640759282804</v>
          </cell>
          <cell r="K173">
            <v>2.3697220726198811</v>
          </cell>
          <cell r="L173">
            <v>1.8098057244890269</v>
          </cell>
          <cell r="M173">
            <v>2.2933266509713843</v>
          </cell>
          <cell r="N173">
            <v>3.4812506677195292</v>
          </cell>
          <cell r="O173">
            <v>4.6153468482405211</v>
          </cell>
          <cell r="P173">
            <v>4.2267402091062101</v>
          </cell>
          <cell r="Q173">
            <v>2.3168658767096826</v>
          </cell>
          <cell r="R173">
            <v>2.8907689691960035</v>
          </cell>
          <cell r="S173">
            <v>4.0055803841765441</v>
          </cell>
          <cell r="T173">
            <v>5.0367103393662491</v>
          </cell>
          <cell r="U173">
            <v>4.366184727635269</v>
          </cell>
          <cell r="V173">
            <v>3.9180876367586932</v>
          </cell>
          <cell r="W173">
            <v>3.2012053658879802</v>
          </cell>
          <cell r="X173">
            <v>3.0471575169907066</v>
          </cell>
          <cell r="Y173">
            <v>3.2743932171110264</v>
          </cell>
          <cell r="Z173">
            <v>1.21717136</v>
          </cell>
          <cell r="AA173">
            <v>1.5786711799999997</v>
          </cell>
          <cell r="AB173">
            <v>1.3199722007364803</v>
          </cell>
          <cell r="AC173">
            <v>1.2300279538780112</v>
          </cell>
          <cell r="AD173">
            <v>1.196371930895225</v>
          </cell>
          <cell r="AE173">
            <v>1.248350009064233</v>
          </cell>
        </row>
        <row r="174">
          <cell r="H174">
            <v>0.90509751483148726</v>
          </cell>
          <cell r="I174">
            <v>0.8375860779718326</v>
          </cell>
          <cell r="J174">
            <v>0.7383660189820701</v>
          </cell>
          <cell r="K174">
            <v>0.59243051815497028</v>
          </cell>
          <cell r="L174">
            <v>0.45245143112225672</v>
          </cell>
          <cell r="M174">
            <v>0.57333166274284608</v>
          </cell>
          <cell r="N174">
            <v>0.87031266692988229</v>
          </cell>
          <cell r="O174">
            <v>1.1538367120601303</v>
          </cell>
          <cell r="P174">
            <v>1.0566850522765525</v>
          </cell>
          <cell r="Q174">
            <v>0.57921646917742065</v>
          </cell>
          <cell r="R174">
            <v>0.72269224229900086</v>
          </cell>
          <cell r="S174">
            <v>1.001395096044136</v>
          </cell>
          <cell r="T174">
            <v>1.2591775848415623</v>
          </cell>
          <cell r="U174">
            <v>1.0915461819088172</v>
          </cell>
          <cell r="V174">
            <v>0.9795219091896733</v>
          </cell>
          <cell r="W174">
            <v>0.80030134147199505</v>
          </cell>
          <cell r="X174">
            <v>0.76178937924767665</v>
          </cell>
          <cell r="Y174">
            <v>0.81859830427775659</v>
          </cell>
          <cell r="Z174">
            <v>4.4185782000000007</v>
          </cell>
          <cell r="AA174">
            <v>5.8084251000000009</v>
          </cell>
          <cell r="AB174">
            <v>4.8341193729503171</v>
          </cell>
          <cell r="AC174">
            <v>4.4973948910402894</v>
          </cell>
          <cell r="AD174">
            <v>4.3749492047650769</v>
          </cell>
          <cell r="AE174">
            <v>4.5648201170153557</v>
          </cell>
        </row>
        <row r="175">
          <cell r="H175">
            <v>1.7474878206180771</v>
          </cell>
          <cell r="I175">
            <v>1.6171422923943721</v>
          </cell>
          <cell r="J175">
            <v>1.4255763651827631</v>
          </cell>
          <cell r="K175">
            <v>1.1438161060811387</v>
          </cell>
          <cell r="L175">
            <v>0.87355600070846262</v>
          </cell>
          <cell r="M175">
            <v>1.1069416072856728</v>
          </cell>
          <cell r="N175">
            <v>1.6803280979870585</v>
          </cell>
          <cell r="O175">
            <v>2.2277329992254882</v>
          </cell>
          <cell r="P175">
            <v>2.0401605670370717</v>
          </cell>
          <cell r="Q175">
            <v>1.1183035074153274</v>
          </cell>
          <cell r="R175">
            <v>1.3953147266212531</v>
          </cell>
          <cell r="S175">
            <v>1.9334112681655102</v>
          </cell>
          <cell r="T175">
            <v>2.4311164901558593</v>
          </cell>
          <cell r="U175">
            <v>2.1074675681580644</v>
          </cell>
          <cell r="V175">
            <v>1.8911803184612741</v>
          </cell>
          <cell r="W175">
            <v>1.5451559905199812</v>
          </cell>
          <cell r="X175">
            <v>1.4708002621787872</v>
          </cell>
          <cell r="Y175">
            <v>1.580482261041587</v>
          </cell>
          <cell r="Z175">
            <v>1.38987072</v>
          </cell>
          <cell r="AA175">
            <v>1.8173303599999999</v>
          </cell>
          <cell r="AB175">
            <v>1.5136049433773811</v>
          </cell>
          <cell r="AC175">
            <v>1.4027949732052674</v>
          </cell>
          <cell r="AD175">
            <v>1.3671049082637361</v>
          </cell>
          <cell r="AE175">
            <v>1.4256651163527188</v>
          </cell>
        </row>
        <row r="176">
          <cell r="H176">
            <v>2.3326221600000001</v>
          </cell>
          <cell r="I176">
            <v>2.1343561800000002</v>
          </cell>
          <cell r="J176">
            <v>2.7849274200000003</v>
          </cell>
          <cell r="K176">
            <v>3.7213380599999999</v>
          </cell>
          <cell r="L176">
            <v>3.8396688000000001</v>
          </cell>
          <cell r="M176">
            <v>4.5304399799999997</v>
          </cell>
          <cell r="N176">
            <v>3.8655843599999997</v>
          </cell>
          <cell r="O176">
            <v>3.7622019600000001</v>
          </cell>
          <cell r="P176">
            <v>4.9317826799999995</v>
          </cell>
          <cell r="Q176">
            <v>3.5256144000000003</v>
          </cell>
          <cell r="R176">
            <v>4.1166087600000001</v>
          </cell>
          <cell r="S176">
            <v>3.6865428600000003</v>
          </cell>
          <cell r="T176">
            <v>4.4936060400000004</v>
          </cell>
          <cell r="U176">
            <v>4.0552175400000001</v>
          </cell>
          <cell r="V176">
            <v>4.7025844800000005</v>
          </cell>
          <cell r="W176">
            <v>5.7826820000000012</v>
          </cell>
          <cell r="X176">
            <v>6.4745300000000006</v>
          </cell>
          <cell r="Y176">
            <v>4.3306040000000001</v>
          </cell>
          <cell r="Z176">
            <v>5.0644289999999996</v>
          </cell>
          <cell r="AA176">
            <v>4.8802399999999997</v>
          </cell>
          <cell r="AB176">
            <v>5.314560624425317</v>
          </cell>
          <cell r="AC176">
            <v>5.8392883922912757</v>
          </cell>
          <cell r="AD176">
            <v>5.5907307068579604</v>
          </cell>
          <cell r="AE176">
            <v>5.3970025110934667</v>
          </cell>
        </row>
        <row r="177">
          <cell r="H177">
            <v>1.2016538399999999</v>
          </cell>
          <cell r="I177">
            <v>1.0995168200000001</v>
          </cell>
          <cell r="J177">
            <v>1.4346595800000002</v>
          </cell>
          <cell r="K177">
            <v>1.91705294</v>
          </cell>
          <cell r="L177">
            <v>1.9780112000000001</v>
          </cell>
          <cell r="M177">
            <v>2.3338630200000003</v>
          </cell>
          <cell r="N177">
            <v>1.99136164</v>
          </cell>
          <cell r="O177">
            <v>1.93810404</v>
          </cell>
          <cell r="P177">
            <v>2.5406153199999997</v>
          </cell>
          <cell r="Q177">
            <v>1.8162256000000001</v>
          </cell>
          <cell r="R177">
            <v>2.12067724</v>
          </cell>
          <cell r="S177">
            <v>1.8991281399999997</v>
          </cell>
          <cell r="T177">
            <v>2.3148879600000005</v>
          </cell>
          <cell r="U177">
            <v>2.0890514600000003</v>
          </cell>
          <cell r="V177">
            <v>2.4225435200000001</v>
          </cell>
          <cell r="W177">
            <v>2.7598760000000002</v>
          </cell>
          <cell r="X177">
            <v>3.2231519999999998</v>
          </cell>
          <cell r="Y177">
            <v>1.711967</v>
          </cell>
          <cell r="Z177">
            <v>2.2422549999999997</v>
          </cell>
          <cell r="AA177">
            <v>1.9980939999999998</v>
          </cell>
          <cell r="AB177">
            <v>2.2146394799898173</v>
          </cell>
          <cell r="AC177">
            <v>2.4529568455976025</v>
          </cell>
          <cell r="AD177">
            <v>2.3252751304701671</v>
          </cell>
          <cell r="AE177">
            <v>2.2545756506342292</v>
          </cell>
        </row>
        <row r="178">
          <cell r="H178">
            <v>7.7681670999999994</v>
          </cell>
          <cell r="I178">
            <v>6.1909778999999991</v>
          </cell>
          <cell r="J178">
            <v>6.2494579999999997</v>
          </cell>
          <cell r="K178">
            <v>6.6152219000000008</v>
          </cell>
          <cell r="L178">
            <v>5.5810154000000001</v>
          </cell>
          <cell r="M178">
            <v>5.2429889000000003</v>
          </cell>
          <cell r="N178">
            <v>4.4018980000000001</v>
          </cell>
          <cell r="O178">
            <v>6.0446849999999994</v>
          </cell>
          <cell r="P178">
            <v>9.751614</v>
          </cell>
          <cell r="Q178">
            <v>11.116424999999998</v>
          </cell>
          <cell r="R178">
            <v>11.370925</v>
          </cell>
          <cell r="S178">
            <v>11.869458999999999</v>
          </cell>
          <cell r="T178">
            <v>10.888947</v>
          </cell>
          <cell r="U178">
            <v>9.4940550000000012</v>
          </cell>
          <cell r="V178">
            <v>10.433181000000001</v>
          </cell>
          <cell r="W178">
            <v>5.9005559999999999</v>
          </cell>
          <cell r="X178">
            <v>6.8123880000000003</v>
          </cell>
          <cell r="Y178">
            <v>6.1123589999999997</v>
          </cell>
          <cell r="Z178">
            <v>9.229140000000001</v>
          </cell>
          <cell r="AA178">
            <v>8.458632999999999</v>
          </cell>
          <cell r="AB178">
            <v>8.0452519383000087</v>
          </cell>
          <cell r="AC178">
            <v>7.6519041966999959</v>
          </cell>
          <cell r="AD178">
            <v>7.4193123636000031</v>
          </cell>
          <cell r="AE178">
            <v>7.7886886725999984</v>
          </cell>
        </row>
        <row r="179">
          <cell r="H179">
            <v>0.94562667569891845</v>
          </cell>
          <cell r="I179">
            <v>0.87797440847584418</v>
          </cell>
          <cell r="J179">
            <v>0.76896588931383225</v>
          </cell>
          <cell r="K179">
            <v>0.63948110135578418</v>
          </cell>
          <cell r="L179">
            <v>0.43394926096228958</v>
          </cell>
          <cell r="M179">
            <v>0.70856563684818685</v>
          </cell>
          <cell r="N179">
            <v>0.99833300111063006</v>
          </cell>
          <cell r="O179">
            <v>1.2788148464054281</v>
          </cell>
          <cell r="P179">
            <v>1.1413744588863326</v>
          </cell>
          <cell r="Q179">
            <v>0.71823731071012475</v>
          </cell>
          <cell r="R179">
            <v>0.84101134433644587</v>
          </cell>
          <cell r="S179">
            <v>1.2251082266483837</v>
          </cell>
          <cell r="T179">
            <v>1.5651012636603874</v>
          </cell>
          <cell r="U179">
            <v>1.2759510039866273</v>
          </cell>
          <cell r="V179">
            <v>1.107505460703968</v>
          </cell>
          <cell r="W179">
            <v>0.63798485303363595</v>
          </cell>
          <cell r="X179">
            <v>0.62624539967892912</v>
          </cell>
          <cell r="Y179">
            <v>0.67166554183832972</v>
          </cell>
          <cell r="Z179">
            <v>0.492732</v>
          </cell>
          <cell r="AA179">
            <v>0.49918399999999996</v>
          </cell>
          <cell r="AB179">
            <v>0.51242220696340901</v>
          </cell>
          <cell r="AC179">
            <v>0.56820095103565071</v>
          </cell>
          <cell r="AD179">
            <v>0.49314781500982674</v>
          </cell>
          <cell r="AE179">
            <v>0.5050087559041242</v>
          </cell>
        </row>
        <row r="180">
          <cell r="H180">
            <v>0.38265402430108175</v>
          </cell>
          <cell r="I180">
            <v>0.35527809152415585</v>
          </cell>
          <cell r="J180">
            <v>0.31116708068616789</v>
          </cell>
          <cell r="K180">
            <v>0.25877021364421587</v>
          </cell>
          <cell r="L180">
            <v>0.17560040903771046</v>
          </cell>
          <cell r="M180">
            <v>0.28672572315181322</v>
          </cell>
          <cell r="N180">
            <v>0.4039819838893699</v>
          </cell>
          <cell r="O180">
            <v>0.51748079859457219</v>
          </cell>
          <cell r="P180">
            <v>0.46186464611366751</v>
          </cell>
          <cell r="Q180">
            <v>0.29063942928987535</v>
          </cell>
          <cell r="R180">
            <v>0.34032074566355414</v>
          </cell>
          <cell r="S180">
            <v>0.49574806335161636</v>
          </cell>
          <cell r="T180">
            <v>0.63332847133961268</v>
          </cell>
          <cell r="U180">
            <v>0.51632192601337268</v>
          </cell>
          <cell r="V180">
            <v>0.44815933429603194</v>
          </cell>
          <cell r="W180">
            <v>0.25816474696636388</v>
          </cell>
          <cell r="X180">
            <v>0.25341430032107087</v>
          </cell>
          <cell r="Y180">
            <v>0.27179385816167018</v>
          </cell>
          <cell r="Z180">
            <v>0.492732</v>
          </cell>
          <cell r="AA180">
            <v>0.49918399999999996</v>
          </cell>
          <cell r="AB180">
            <v>0.51242220696340901</v>
          </cell>
          <cell r="AC180">
            <v>0.56820095103565071</v>
          </cell>
          <cell r="AD180">
            <v>0.49314781500982674</v>
          </cell>
          <cell r="AE180">
            <v>0.5050087559041242</v>
          </cell>
        </row>
        <row r="181">
          <cell r="H181">
            <v>0.40274807407407415</v>
          </cell>
          <cell r="I181">
            <v>0.37036307407407404</v>
          </cell>
          <cell r="J181">
            <v>0.48768807407407411</v>
          </cell>
          <cell r="K181">
            <v>0.46379207407407413</v>
          </cell>
          <cell r="L181">
            <v>0.53812807407407393</v>
          </cell>
          <cell r="M181">
            <v>0.42164107407407414</v>
          </cell>
          <cell r="N181">
            <v>0.43037807407407414</v>
          </cell>
          <cell r="O181">
            <v>0.50291507407407388</v>
          </cell>
          <cell r="P181">
            <v>0.48163407407407416</v>
          </cell>
          <cell r="Q181">
            <v>0.45580907407407417</v>
          </cell>
          <cell r="R181">
            <v>0.6205150740740738</v>
          </cell>
          <cell r="S181">
            <v>0.56234507407407419</v>
          </cell>
          <cell r="T181">
            <v>0.58473807407407419</v>
          </cell>
          <cell r="U181">
            <v>0.5404590740740739</v>
          </cell>
          <cell r="V181">
            <v>0.42069407407407394</v>
          </cell>
          <cell r="W181">
            <v>1.2428048860740741</v>
          </cell>
          <cell r="X181">
            <v>1.1604115330740739</v>
          </cell>
          <cell r="Y181">
            <v>1.2477731920740742</v>
          </cell>
          <cell r="Z181">
            <v>8.7690780740740752</v>
          </cell>
          <cell r="AA181">
            <v>11.037976074074074</v>
          </cell>
          <cell r="AB181">
            <v>9.3237041313177169</v>
          </cell>
          <cell r="AC181">
            <v>8.7162296123734357</v>
          </cell>
          <cell r="AD181">
            <v>8.4335868012343536</v>
          </cell>
          <cell r="AE181">
            <v>8.7947699601225242</v>
          </cell>
        </row>
        <row r="182">
          <cell r="H182">
            <v>1.2680339999999999</v>
          </cell>
          <cell r="I182">
            <v>3.2701959999999999</v>
          </cell>
          <cell r="J182">
            <v>2.1934979999999999</v>
          </cell>
          <cell r="K182">
            <v>2.1689530000000001</v>
          </cell>
          <cell r="L182">
            <v>1.452771</v>
          </cell>
          <cell r="M182">
            <v>0.90405199999999997</v>
          </cell>
          <cell r="N182">
            <v>1.359175</v>
          </cell>
          <cell r="O182">
            <v>1.5139029999999998</v>
          </cell>
          <cell r="P182">
            <v>2.30301</v>
          </cell>
          <cell r="Q182">
            <v>2.7516340000000001</v>
          </cell>
          <cell r="R182">
            <v>4.7814439999999996</v>
          </cell>
          <cell r="S182">
            <v>4.4062680000000007</v>
          </cell>
          <cell r="T182">
            <v>3.36571</v>
          </cell>
          <cell r="U182">
            <v>3.4345909999999997</v>
          </cell>
          <cell r="V182">
            <v>2.0285880000000001</v>
          </cell>
          <cell r="W182">
            <v>0.95992100000000002</v>
          </cell>
          <cell r="X182">
            <v>1.6628509999999999</v>
          </cell>
          <cell r="Y182">
            <v>1.8797829999999998</v>
          </cell>
          <cell r="Z182">
            <v>2.3661449999999999</v>
          </cell>
          <cell r="AA182">
            <v>3.0826709999999999</v>
          </cell>
          <cell r="AB182">
            <v>3.0169681880581578</v>
          </cell>
          <cell r="AC182">
            <v>2.5401827085011996</v>
          </cell>
          <cell r="AD182">
            <v>2.2922556070064219</v>
          </cell>
          <cell r="AE182">
            <v>2.6029925645564869</v>
          </cell>
        </row>
        <row r="183">
          <cell r="H183">
            <v>0.75905672000000002</v>
          </cell>
          <cell r="I183">
            <v>0.75352307799999996</v>
          </cell>
          <cell r="J183">
            <v>1.0492427340000001</v>
          </cell>
          <cell r="K183">
            <v>0.82287268399999991</v>
          </cell>
          <cell r="L183">
            <v>0.67738382599999991</v>
          </cell>
          <cell r="M183">
            <v>1.2262085980000001</v>
          </cell>
          <cell r="N183">
            <v>0.94672238399999986</v>
          </cell>
          <cell r="O183">
            <v>0.94664478799999996</v>
          </cell>
          <cell r="P183">
            <v>0.89970378400000006</v>
          </cell>
          <cell r="Q183">
            <v>0.77038129399999988</v>
          </cell>
          <cell r="R183">
            <v>1.1871685080000001</v>
          </cell>
          <cell r="S183">
            <v>1.3819149399999999</v>
          </cell>
          <cell r="T183">
            <v>2.1635749979999996</v>
          </cell>
          <cell r="U183">
            <v>1.9397220020000001</v>
          </cell>
          <cell r="V183">
            <v>1.5831111979999999</v>
          </cell>
          <cell r="W183">
            <v>1.026218284</v>
          </cell>
          <cell r="X183">
            <v>1.045345602</v>
          </cell>
          <cell r="Y183">
            <v>1.134643912</v>
          </cell>
          <cell r="Z183">
            <v>7.6951280000000004</v>
          </cell>
          <cell r="AA183">
            <v>4.5313210000000002</v>
          </cell>
          <cell r="AB183">
            <v>4.4960725606</v>
          </cell>
          <cell r="AC183">
            <v>4.5696217040999993</v>
          </cell>
          <cell r="AD183">
            <v>4.8413475147999998</v>
          </cell>
          <cell r="AE183">
            <v>5.1556288689000001</v>
          </cell>
        </row>
        <row r="184">
          <cell r="H184">
            <v>1.5868732800000001</v>
          </cell>
          <cell r="I184">
            <v>1.5850439220000003</v>
          </cell>
          <cell r="J184">
            <v>2.1840582660000001</v>
          </cell>
          <cell r="K184">
            <v>1.6983533159999999</v>
          </cell>
          <cell r="L184">
            <v>1.4102051739999999</v>
          </cell>
          <cell r="M184">
            <v>2.5247384019999997</v>
          </cell>
          <cell r="N184">
            <v>1.9978036160000001</v>
          </cell>
          <cell r="O184">
            <v>1.9580872119999999</v>
          </cell>
          <cell r="P184">
            <v>1.839522216</v>
          </cell>
          <cell r="Q184">
            <v>1.601259706</v>
          </cell>
          <cell r="R184">
            <v>2.454743492</v>
          </cell>
          <cell r="S184">
            <v>2.82329506</v>
          </cell>
          <cell r="T184">
            <v>4.3995720020000002</v>
          </cell>
          <cell r="U184">
            <v>3.9502809980000002</v>
          </cell>
          <cell r="V184">
            <v>3.2548358020000001</v>
          </cell>
          <cell r="W184">
            <v>3.1835925159999996</v>
          </cell>
          <cell r="X184">
            <v>3.2696349979999999</v>
          </cell>
          <cell r="Y184">
            <v>3.3710648879999998</v>
          </cell>
          <cell r="Z184">
            <v>7.6951280000000004</v>
          </cell>
          <cell r="AA184">
            <v>4.5313210000000002</v>
          </cell>
          <cell r="AB184">
            <v>4.4960725606</v>
          </cell>
          <cell r="AC184">
            <v>4.5696217040999993</v>
          </cell>
          <cell r="AD184">
            <v>4.8413475147999998</v>
          </cell>
          <cell r="AE184">
            <v>5.1556288689000001</v>
          </cell>
        </row>
        <row r="185">
          <cell r="H185">
            <v>2.0197172999999999</v>
          </cell>
          <cell r="I185">
            <v>2.4033025800000001</v>
          </cell>
          <cell r="J185">
            <v>1.6100873399999998</v>
          </cell>
          <cell r="K185">
            <v>2.2882799</v>
          </cell>
          <cell r="L185">
            <v>2.8939977200000002</v>
          </cell>
          <cell r="M185">
            <v>2.6208346827820002</v>
          </cell>
          <cell r="N185">
            <v>2.808180909576</v>
          </cell>
          <cell r="O185">
            <v>2.4410076620000001</v>
          </cell>
          <cell r="P185">
            <v>3.4118360120000002</v>
          </cell>
          <cell r="Q185">
            <v>4.6980795400000002</v>
          </cell>
          <cell r="R185">
            <v>5.0203619890400004</v>
          </cell>
          <cell r="S185">
            <v>6.1223928520000008</v>
          </cell>
          <cell r="T185">
            <v>6.8415446340000008</v>
          </cell>
          <cell r="U185">
            <v>6.7605348059999999</v>
          </cell>
          <cell r="V185">
            <v>5.2803142400000009</v>
          </cell>
          <cell r="W185">
            <v>4.7062230000000014</v>
          </cell>
          <cell r="X185">
            <v>4.0795029999999999</v>
          </cell>
          <cell r="Y185">
            <v>5.6370279999999999</v>
          </cell>
          <cell r="Z185">
            <v>3.2726250000000001</v>
          </cell>
          <cell r="AA185">
            <v>4.1234289999999998</v>
          </cell>
          <cell r="AB185">
            <v>4.1990751697822688</v>
          </cell>
          <cell r="AC185">
            <v>3.9559845486033547</v>
          </cell>
          <cell r="AD185">
            <v>4.2245626971251937</v>
          </cell>
          <cell r="AE185">
            <v>4.3471217789162413</v>
          </cell>
        </row>
        <row r="186">
          <cell r="H186">
            <v>3.9206276999999998</v>
          </cell>
          <cell r="I186">
            <v>5.0675564199999998</v>
          </cell>
          <cell r="J186">
            <v>3.3396976600000001</v>
          </cell>
          <cell r="K186">
            <v>4.6083171000000016</v>
          </cell>
          <cell r="L186">
            <v>5.7593702800000006</v>
          </cell>
          <cell r="M186">
            <v>5.3036676835180003</v>
          </cell>
          <cell r="N186">
            <v>5.8835187068239998</v>
          </cell>
          <cell r="O186">
            <v>5.0332471999999999</v>
          </cell>
          <cell r="P186">
            <v>6.8259360000000013</v>
          </cell>
          <cell r="Q186">
            <v>9.5154594599999989</v>
          </cell>
          <cell r="R186">
            <v>10.112064566960001</v>
          </cell>
          <cell r="S186">
            <v>12.42666404</v>
          </cell>
          <cell r="T186">
            <v>13.837188780000002</v>
          </cell>
          <cell r="U186">
            <v>13.824212319999997</v>
          </cell>
          <cell r="V186">
            <v>10.725069760000002</v>
          </cell>
          <cell r="W186">
            <v>7.2359570000000009</v>
          </cell>
          <cell r="X186">
            <v>9.5127849999999992</v>
          </cell>
          <cell r="Y186">
            <v>8.7675900000000002</v>
          </cell>
          <cell r="Z186">
            <v>3.607186</v>
          </cell>
          <cell r="AA186">
            <v>4.0182390000000003</v>
          </cell>
          <cell r="AB186">
            <v>4.2711939641417151</v>
          </cell>
          <cell r="AC186">
            <v>4.5946027044206739</v>
          </cell>
          <cell r="AD186">
            <v>4.429112704129059</v>
          </cell>
          <cell r="AE186">
            <v>4.328169119778071</v>
          </cell>
        </row>
        <row r="207">
          <cell r="G207" t="str">
            <v>High</v>
          </cell>
          <cell r="H207">
            <v>42.389799174074071</v>
          </cell>
          <cell r="I207">
            <v>36.465809974074077</v>
          </cell>
          <cell r="J207">
            <v>35.569335074074075</v>
          </cell>
          <cell r="K207">
            <v>38.272286974074078</v>
          </cell>
          <cell r="L207">
            <v>34.157084474074075</v>
          </cell>
          <cell r="M207">
            <v>35.53257534037408</v>
          </cell>
          <cell r="N207">
            <v>36.773434690474069</v>
          </cell>
          <cell r="O207">
            <v>42.359566936074067</v>
          </cell>
          <cell r="P207">
            <v>51.593021086074074</v>
          </cell>
          <cell r="Q207">
            <v>51.05823207407407</v>
          </cell>
          <cell r="R207">
            <v>58.828523630074066</v>
          </cell>
          <cell r="S207">
            <v>69.276658966074081</v>
          </cell>
          <cell r="T207">
            <v>78.406612488074074</v>
          </cell>
          <cell r="U207">
            <v>74.656716200074086</v>
          </cell>
          <cell r="V207">
            <v>62.619136074074078</v>
          </cell>
          <cell r="W207">
            <v>48.797968286074081</v>
          </cell>
          <cell r="X207">
            <v>52.20252758307408</v>
          </cell>
          <cell r="Y207">
            <v>51.00957789207407</v>
          </cell>
          <cell r="Z207">
            <v>67.083563074074078</v>
          </cell>
          <cell r="AA207">
            <v>72.079969074074057</v>
          </cell>
          <cell r="AB207">
            <v>65.729459982444979</v>
          </cell>
          <cell r="AC207">
            <v>64.942320409137878</v>
          </cell>
          <cell r="AD207">
            <v>63.362334928324181</v>
          </cell>
          <cell r="AE207">
            <v>65.142943044759335</v>
          </cell>
        </row>
      </sheetData>
      <sheetData sheetId="9">
        <row r="34">
          <cell r="R34">
            <v>2241.6830724899996</v>
          </cell>
          <cell r="S34">
            <v>2163.8976968000002</v>
          </cell>
          <cell r="T34">
            <v>2301.1241944899998</v>
          </cell>
          <cell r="U34">
            <v>2076.5717068700001</v>
          </cell>
          <cell r="V34">
            <v>1996.0602896399998</v>
          </cell>
          <cell r="W34">
            <v>2250.2497511900001</v>
          </cell>
          <cell r="X34">
            <v>2163.1746260100003</v>
          </cell>
          <cell r="Y34">
            <v>2140.9822397200001</v>
          </cell>
          <cell r="Z34">
            <v>2292.7090752799995</v>
          </cell>
          <cell r="AA34">
            <v>2500.0165227299999</v>
          </cell>
          <cell r="AB34">
            <v>2481.8948666900001</v>
          </cell>
          <cell r="AC34">
            <v>2045.6792533299999</v>
          </cell>
          <cell r="AD34">
            <v>2094.8695493</v>
          </cell>
          <cell r="AE34">
            <v>1953.9369025999999</v>
          </cell>
        </row>
        <row r="35">
          <cell r="R35">
            <v>256.05469590000001</v>
          </cell>
          <cell r="S35">
            <v>253.2667701</v>
          </cell>
          <cell r="T35">
            <v>300.73964699999999</v>
          </cell>
          <cell r="U35">
            <v>328.24825880000003</v>
          </cell>
          <cell r="V35">
            <v>306.030933</v>
          </cell>
          <cell r="W35">
            <v>712.26009299999998</v>
          </cell>
          <cell r="X35">
            <v>203.55615209999999</v>
          </cell>
          <cell r="Y35">
            <v>366.60731587999999</v>
          </cell>
          <cell r="Z35">
            <v>507.35561760000002</v>
          </cell>
          <cell r="AA35">
            <v>485.31207719999998</v>
          </cell>
          <cell r="AB35">
            <v>378.14491860999999</v>
          </cell>
          <cell r="AC35">
            <v>411.35808100000003</v>
          </cell>
          <cell r="AD35">
            <v>0.71504779399999996</v>
          </cell>
          <cell r="AE35">
            <v>11.82402203</v>
          </cell>
        </row>
        <row r="36">
          <cell r="R36">
            <v>8899.5570035499986</v>
          </cell>
          <cell r="S36">
            <v>8817.6527938600011</v>
          </cell>
          <cell r="T36">
            <v>9245.813338269998</v>
          </cell>
          <cell r="U36">
            <v>9011.5451928240018</v>
          </cell>
          <cell r="V36">
            <v>9024.3629158299973</v>
          </cell>
          <cell r="W36">
            <v>8728.339281479999</v>
          </cell>
          <cell r="X36">
            <v>9126.2937245939993</v>
          </cell>
          <cell r="Y36">
            <v>8944.5317642250011</v>
          </cell>
          <cell r="Z36">
            <v>8800.5436373460016</v>
          </cell>
          <cell r="AA36">
            <v>8714.2793057930012</v>
          </cell>
          <cell r="AB36">
            <v>8450.0425825519997</v>
          </cell>
          <cell r="AC36">
            <v>8358.6997653549988</v>
          </cell>
          <cell r="AD36">
            <v>8113.2350019459991</v>
          </cell>
          <cell r="AE36">
            <v>7787.2052215100011</v>
          </cell>
        </row>
        <row r="37">
          <cell r="R37">
            <v>7661.6714371359994</v>
          </cell>
          <cell r="S37">
            <v>7776.286964425999</v>
          </cell>
          <cell r="T37">
            <v>7610.5201791749996</v>
          </cell>
          <cell r="U37">
            <v>7263.6624161199998</v>
          </cell>
          <cell r="V37">
            <v>7044.5252494289998</v>
          </cell>
          <cell r="W37">
            <v>6466.0726085319993</v>
          </cell>
          <cell r="X37">
            <v>6855.5085877819974</v>
          </cell>
          <cell r="Y37">
            <v>6963.2062946820006</v>
          </cell>
          <cell r="Z37">
            <v>7246.9256291289994</v>
          </cell>
          <cell r="AA37">
            <v>6912.3675650869991</v>
          </cell>
          <cell r="AB37">
            <v>7691.2867780759989</v>
          </cell>
          <cell r="AC37">
            <v>7979.0961733929998</v>
          </cell>
          <cell r="AD37">
            <v>6385.7180026869992</v>
          </cell>
          <cell r="AE37">
            <v>7075.2106742209999</v>
          </cell>
        </row>
        <row r="38">
          <cell r="R38">
            <v>4086.4875090620003</v>
          </cell>
          <cell r="S38">
            <v>4240.3955410879998</v>
          </cell>
          <cell r="T38">
            <v>4356.9694699659995</v>
          </cell>
          <cell r="U38">
            <v>4400.4775716160002</v>
          </cell>
          <cell r="V38">
            <v>4080.6638443390002</v>
          </cell>
          <cell r="W38">
            <v>3924.871003623</v>
          </cell>
          <cell r="X38">
            <v>4080.422248201</v>
          </cell>
          <cell r="Y38">
            <v>4088.9620284799998</v>
          </cell>
          <cell r="Z38">
            <v>4163.5420287199995</v>
          </cell>
          <cell r="AA38">
            <v>4512.5430191099995</v>
          </cell>
          <cell r="AB38">
            <v>4114.052655085</v>
          </cell>
          <cell r="AC38">
            <v>4448.8855489999996</v>
          </cell>
          <cell r="AD38">
            <v>4409.0903840000001</v>
          </cell>
          <cell r="AE38">
            <v>4408.891697</v>
          </cell>
        </row>
        <row r="39">
          <cell r="R39">
            <v>26505.950918524995</v>
          </cell>
          <cell r="S39">
            <v>27057.599951766999</v>
          </cell>
          <cell r="T39">
            <v>27768.108498663994</v>
          </cell>
          <cell r="U39">
            <v>28144.485808357993</v>
          </cell>
          <cell r="V39">
            <v>26713.211992282002</v>
          </cell>
          <cell r="W39">
            <v>26647.198376786</v>
          </cell>
          <cell r="X39">
            <v>26558.064847981997</v>
          </cell>
          <cell r="Y39">
            <v>26862.425029590002</v>
          </cell>
          <cell r="Z39">
            <v>28236.490102593994</v>
          </cell>
          <cell r="AA39">
            <v>29004.628378201</v>
          </cell>
          <cell r="AB39">
            <v>30663.798993526001</v>
          </cell>
          <cell r="AC39">
            <v>30112.770027643008</v>
          </cell>
          <cell r="AD39">
            <v>29742.328145847001</v>
          </cell>
          <cell r="AE39">
            <v>30186.76773027801</v>
          </cell>
        </row>
        <row r="40">
          <cell r="R40">
            <v>3879.7012499000002</v>
          </cell>
          <cell r="S40">
            <v>3811.8713759000002</v>
          </cell>
          <cell r="T40">
            <v>3687.7944449499996</v>
          </cell>
          <cell r="U40">
            <v>4052.86802012</v>
          </cell>
          <cell r="V40">
            <v>3732.9431664399999</v>
          </cell>
          <cell r="W40">
            <v>3838.0874855900001</v>
          </cell>
          <cell r="X40">
            <v>3896.3264584699996</v>
          </cell>
          <cell r="Y40">
            <v>4023.3897939200001</v>
          </cell>
          <cell r="Z40">
            <v>4441.6666339499998</v>
          </cell>
          <cell r="AA40">
            <v>4460.4758901999994</v>
          </cell>
          <cell r="AB40">
            <v>4050.5395106700003</v>
          </cell>
          <cell r="AC40">
            <v>3608.3347951999999</v>
          </cell>
          <cell r="AD40">
            <v>2971.5261042699999</v>
          </cell>
          <cell r="AE40">
            <v>3218.6991336999999</v>
          </cell>
        </row>
        <row r="41">
          <cell r="R41">
            <v>1816.3775173840002</v>
          </cell>
          <cell r="S41">
            <v>1729.1725085159999</v>
          </cell>
          <cell r="T41">
            <v>1809.3160340530001</v>
          </cell>
          <cell r="U41">
            <v>2002.7971589010001</v>
          </cell>
          <cell r="V41">
            <v>1569.27393001</v>
          </cell>
          <cell r="W41">
            <v>1822.5725142000001</v>
          </cell>
          <cell r="X41">
            <v>1313.8137009700001</v>
          </cell>
          <cell r="Y41">
            <v>1811.0114443580001</v>
          </cell>
          <cell r="Z41">
            <v>1966.132555659</v>
          </cell>
          <cell r="AA41">
            <v>1843.8253456399998</v>
          </cell>
          <cell r="AB41">
            <v>1715.36095056</v>
          </cell>
          <cell r="AC41">
            <v>1500.40197229</v>
          </cell>
          <cell r="AD41">
            <v>1188.2826425000001</v>
          </cell>
          <cell r="AE41">
            <v>1479.3628395000001</v>
          </cell>
        </row>
        <row r="42">
          <cell r="R42">
            <v>5746.479911376</v>
          </cell>
          <cell r="S42">
            <v>5566.126728625999</v>
          </cell>
          <cell r="T42">
            <v>5531.0785744169998</v>
          </cell>
          <cell r="U42">
            <v>5509.7806142379995</v>
          </cell>
          <cell r="V42">
            <v>5673.9444785799997</v>
          </cell>
          <cell r="W42">
            <v>5348.2846288990004</v>
          </cell>
          <cell r="X42">
            <v>5709.1822707800002</v>
          </cell>
          <cell r="Y42">
            <v>5327.3116683639983</v>
          </cell>
          <cell r="Z42">
            <v>5951.8128832550001</v>
          </cell>
          <cell r="AA42">
            <v>6332.950077589001</v>
          </cell>
          <cell r="AB42">
            <v>5853.6235859630006</v>
          </cell>
          <cell r="AC42">
            <v>4927.4810865630006</v>
          </cell>
          <cell r="AD42">
            <v>3630.7389282130007</v>
          </cell>
          <cell r="AE42">
            <v>3869.402575519</v>
          </cell>
        </row>
        <row r="43">
          <cell r="R43">
            <v>3542.670451942</v>
          </cell>
          <cell r="S43">
            <v>3695.7599722179998</v>
          </cell>
          <cell r="T43">
            <v>3595.7598673529997</v>
          </cell>
          <cell r="U43">
            <v>3703.5822214660002</v>
          </cell>
          <cell r="V43">
            <v>3891.4965771289999</v>
          </cell>
          <cell r="W43">
            <v>3776.8268019760003</v>
          </cell>
          <cell r="X43">
            <v>3572.9034326199999</v>
          </cell>
          <cell r="Y43">
            <v>3426.6527044069999</v>
          </cell>
          <cell r="Z43">
            <v>3694.4458117259996</v>
          </cell>
          <cell r="AA43">
            <v>3759.6007925679996</v>
          </cell>
          <cell r="AB43">
            <v>3996.2397316549996</v>
          </cell>
          <cell r="AC43">
            <v>4240.3662453959996</v>
          </cell>
          <cell r="AD43">
            <v>4298.4174826000008</v>
          </cell>
          <cell r="AE43">
            <v>4308.9514624540006</v>
          </cell>
        </row>
        <row r="44">
          <cell r="R44">
            <v>6722.875926398</v>
          </cell>
          <cell r="S44">
            <v>6549.6763158989997</v>
          </cell>
          <cell r="T44">
            <v>9735.1093495830009</v>
          </cell>
          <cell r="U44">
            <v>10917.79018881</v>
          </cell>
          <cell r="V44">
            <v>10471.642102559999</v>
          </cell>
          <cell r="W44">
            <v>9700.2649560009995</v>
          </cell>
          <cell r="X44">
            <v>9166.7088366469998</v>
          </cell>
          <cell r="Y44">
            <v>10082.399690292999</v>
          </cell>
          <cell r="Z44">
            <v>10930.476474950001</v>
          </cell>
          <cell r="AA44">
            <v>11077.385120202998</v>
          </cell>
          <cell r="AB44">
            <v>12644.081003894002</v>
          </cell>
          <cell r="AC44">
            <v>12620.560673337999</v>
          </cell>
          <cell r="AD44">
            <v>10752.502854922999</v>
          </cell>
          <cell r="AE44">
            <v>12228.901004306003</v>
          </cell>
        </row>
        <row r="45">
          <cell r="R45">
            <v>987.87010710000004</v>
          </cell>
          <cell r="S45">
            <v>1056.3657720000001</v>
          </cell>
          <cell r="T45">
            <v>1077.3572095</v>
          </cell>
          <cell r="U45">
            <v>1157.7823619999999</v>
          </cell>
          <cell r="V45">
            <v>865.11798090000002</v>
          </cell>
          <cell r="W45">
            <v>810.12230950000003</v>
          </cell>
          <cell r="X45">
            <v>561.35247136999999</v>
          </cell>
          <cell r="Y45">
            <v>530.68944077000003</v>
          </cell>
          <cell r="Z45">
            <v>562.70049167000002</v>
          </cell>
          <cell r="AA45">
            <v>522.48133399999995</v>
          </cell>
          <cell r="AB45">
            <v>728.54446539999992</v>
          </cell>
          <cell r="AC45">
            <v>648.91529459800006</v>
          </cell>
          <cell r="AD45">
            <v>674.46126260000005</v>
          </cell>
          <cell r="AE45">
            <v>807.73480789999996</v>
          </cell>
        </row>
        <row r="46">
          <cell r="R46">
            <v>8028.1012373619997</v>
          </cell>
          <cell r="S46">
            <v>8070.8592808919984</v>
          </cell>
          <cell r="T46">
            <v>8108.7047170469987</v>
          </cell>
          <cell r="U46">
            <v>8459.6545123170017</v>
          </cell>
          <cell r="V46">
            <v>8153.1399437289983</v>
          </cell>
          <cell r="W46">
            <v>8067.6336821470004</v>
          </cell>
          <cell r="X46">
            <v>7874.9026928249996</v>
          </cell>
          <cell r="Y46">
            <v>8092.7712354900013</v>
          </cell>
          <cell r="Z46">
            <v>8903.6919559619982</v>
          </cell>
          <cell r="AA46">
            <v>9583.8892045320008</v>
          </cell>
          <cell r="AB46">
            <v>10360.924623815999</v>
          </cell>
          <cell r="AC46">
            <v>10390.091238621</v>
          </cell>
          <cell r="AD46">
            <v>8070.4875509460007</v>
          </cell>
          <cell r="AE46">
            <v>8686.678736459</v>
          </cell>
        </row>
        <row r="47">
          <cell r="R47">
            <v>41792.478669936005</v>
          </cell>
          <cell r="S47">
            <v>46010.360973889998</v>
          </cell>
          <cell r="T47">
            <v>44345.152375557009</v>
          </cell>
          <cell r="U47">
            <v>39409.983743543999</v>
          </cell>
          <cell r="V47">
            <v>38522.503463543995</v>
          </cell>
          <cell r="W47">
            <v>36928.813054537</v>
          </cell>
          <cell r="X47">
            <v>31917.853005771005</v>
          </cell>
          <cell r="Y47">
            <v>30913.049653784004</v>
          </cell>
          <cell r="Z47">
            <v>36563.309115559001</v>
          </cell>
          <cell r="AA47">
            <v>36231.182085049993</v>
          </cell>
          <cell r="AB47">
            <v>41925.344552873998</v>
          </cell>
          <cell r="AC47">
            <v>40010.464847378003</v>
          </cell>
          <cell r="AD47">
            <v>34259.478258410003</v>
          </cell>
          <cell r="AE47">
            <v>33961.319954475999</v>
          </cell>
        </row>
        <row r="48">
          <cell r="R48">
            <v>18481.578407179994</v>
          </cell>
          <cell r="S48">
            <v>21586.36417348</v>
          </cell>
          <cell r="T48">
            <v>21592.211247160001</v>
          </cell>
          <cell r="U48">
            <v>17487.501183939999</v>
          </cell>
          <cell r="V48">
            <v>19724.441197800003</v>
          </cell>
          <cell r="W48">
            <v>24393.497758800004</v>
          </cell>
          <cell r="X48">
            <v>22613.35078796</v>
          </cell>
          <cell r="Y48">
            <v>22396.87912998</v>
          </cell>
          <cell r="Z48">
            <v>23725.38254327</v>
          </cell>
          <cell r="AA48">
            <v>22484.80126941</v>
          </cell>
          <cell r="AB48">
            <v>22984.535535661998</v>
          </cell>
          <cell r="AC48">
            <v>23356.263114869998</v>
          </cell>
          <cell r="AD48">
            <v>21977.079059080002</v>
          </cell>
          <cell r="AE48">
            <v>22840.553454469999</v>
          </cell>
        </row>
        <row r="49">
          <cell r="R49">
            <v>749.90207379999993</v>
          </cell>
          <cell r="S49">
            <v>935.18946029999995</v>
          </cell>
          <cell r="T49">
            <v>917.65450629999998</v>
          </cell>
          <cell r="U49">
            <v>688.46132488000001</v>
          </cell>
          <cell r="V49">
            <v>819.13943889999996</v>
          </cell>
          <cell r="W49">
            <v>819.53012970000009</v>
          </cell>
          <cell r="X49">
            <v>287.03224672000005</v>
          </cell>
          <cell r="Y49">
            <v>244.79613380000001</v>
          </cell>
          <cell r="Z49">
            <v>275.05236581000003</v>
          </cell>
          <cell r="AA49">
            <v>316.49096226999995</v>
          </cell>
          <cell r="AB49">
            <v>282.88455316299996</v>
          </cell>
          <cell r="AC49">
            <v>239.51335706</v>
          </cell>
          <cell r="AD49">
            <v>245.71880753400001</v>
          </cell>
          <cell r="AE49">
            <v>308.6148187</v>
          </cell>
        </row>
        <row r="50">
          <cell r="R50">
            <v>40.069969979999996</v>
          </cell>
          <cell r="S50">
            <v>49.290437079999997</v>
          </cell>
          <cell r="T50">
            <v>44.181923900000001</v>
          </cell>
          <cell r="U50">
            <v>31.744433829999998</v>
          </cell>
          <cell r="V50">
            <v>54.459537689999998</v>
          </cell>
          <cell r="W50">
            <v>52.790640359999998</v>
          </cell>
          <cell r="X50">
            <v>43.922344730000006</v>
          </cell>
          <cell r="Y50">
            <v>39.602347330000001</v>
          </cell>
          <cell r="Z50">
            <v>40.60147078</v>
          </cell>
          <cell r="AA50">
            <v>38.540427280000003</v>
          </cell>
          <cell r="AB50">
            <v>36.793157460000003</v>
          </cell>
          <cell r="AC50">
            <v>28.552671589999999</v>
          </cell>
          <cell r="AD50">
            <v>33.155464689999995</v>
          </cell>
          <cell r="AE50">
            <v>33.495301169999998</v>
          </cell>
        </row>
        <row r="51">
          <cell r="R51">
            <v>6917.5240422659999</v>
          </cell>
          <cell r="S51">
            <v>7154.4176529240003</v>
          </cell>
          <cell r="T51">
            <v>6954.8331545249976</v>
          </cell>
          <cell r="U51">
            <v>7466.3359534339979</v>
          </cell>
          <cell r="V51">
            <v>6631.2142074649992</v>
          </cell>
          <cell r="W51">
            <v>6846.4082258890021</v>
          </cell>
          <cell r="X51">
            <v>7440.8036104329985</v>
          </cell>
          <cell r="Y51">
            <v>7458.7309479640007</v>
          </cell>
          <cell r="Z51">
            <v>8233.4972310660014</v>
          </cell>
          <cell r="AA51">
            <v>9313.2930892950026</v>
          </cell>
          <cell r="AB51">
            <v>9743.0205369740015</v>
          </cell>
          <cell r="AC51">
            <v>9752.3034524309987</v>
          </cell>
          <cell r="AD51">
            <v>8962.0381981580013</v>
          </cell>
          <cell r="AE51">
            <v>9637.3531107639992</v>
          </cell>
        </row>
        <row r="52">
          <cell r="R52">
            <v>4004.0712452110001</v>
          </cell>
          <cell r="S52">
            <v>4139.9692471550006</v>
          </cell>
          <cell r="T52">
            <v>4212.7945610890001</v>
          </cell>
          <cell r="U52">
            <v>4270.1149149959992</v>
          </cell>
          <cell r="V52">
            <v>4021.7182798519993</v>
          </cell>
          <cell r="W52">
            <v>4150.6466018599995</v>
          </cell>
          <cell r="X52">
            <v>4351.1031298949993</v>
          </cell>
          <cell r="Y52">
            <v>4871.9967591999994</v>
          </cell>
          <cell r="Z52">
            <v>5226.982737368</v>
          </cell>
          <cell r="AA52">
            <v>5449.5668509220013</v>
          </cell>
          <cell r="AB52">
            <v>5596.5540052040005</v>
          </cell>
          <cell r="AC52">
            <v>4880.9543222960001</v>
          </cell>
          <cell r="AD52">
            <v>3866.1307475399994</v>
          </cell>
          <cell r="AE52">
            <v>4116.998073406</v>
          </cell>
        </row>
        <row r="53">
          <cell r="R53">
            <v>33164.658018429996</v>
          </cell>
          <cell r="S53">
            <v>33170.663591147008</v>
          </cell>
          <cell r="T53">
            <v>30528.007657471997</v>
          </cell>
          <cell r="U53">
            <v>32426.967795426008</v>
          </cell>
          <cell r="V53">
            <v>30920.321995161001</v>
          </cell>
          <cell r="W53">
            <v>30918.806798735004</v>
          </cell>
          <cell r="X53">
            <v>31688.631427576969</v>
          </cell>
          <cell r="Y53">
            <v>33667.820920850994</v>
          </cell>
          <cell r="Z53">
            <v>36171.043930711028</v>
          </cell>
          <cell r="AA53">
            <v>38514.50851054598</v>
          </cell>
          <cell r="AB53">
            <v>38765.897106021977</v>
          </cell>
          <cell r="AC53">
            <v>36751.652896097214</v>
          </cell>
          <cell r="AD53">
            <v>29684.407380997109</v>
          </cell>
          <cell r="AE53">
            <v>31122.570124542992</v>
          </cell>
        </row>
        <row r="55">
          <cell r="K55">
            <v>1990</v>
          </cell>
          <cell r="L55">
            <v>1991</v>
          </cell>
          <cell r="M55">
            <v>1992</v>
          </cell>
          <cell r="N55">
            <v>1993</v>
          </cell>
          <cell r="O55">
            <v>1994</v>
          </cell>
          <cell r="P55">
            <v>1995</v>
          </cell>
          <cell r="Q55">
            <v>1996</v>
          </cell>
          <cell r="R55">
            <v>1997</v>
          </cell>
          <cell r="S55">
            <v>1998</v>
          </cell>
          <cell r="T55">
            <v>1999</v>
          </cell>
          <cell r="U55">
            <v>2000</v>
          </cell>
          <cell r="V55">
            <v>2001</v>
          </cell>
          <cell r="W55">
            <v>2002</v>
          </cell>
          <cell r="X55">
            <v>2003</v>
          </cell>
          <cell r="Y55">
            <v>2004</v>
          </cell>
          <cell r="Z55">
            <v>2005</v>
          </cell>
          <cell r="AA55">
            <v>2006</v>
          </cell>
          <cell r="AB55">
            <v>2007</v>
          </cell>
          <cell r="AC55">
            <v>2008</v>
          </cell>
          <cell r="AD55">
            <v>2009</v>
          </cell>
          <cell r="AE55">
            <v>2010</v>
          </cell>
        </row>
        <row r="56">
          <cell r="K56">
            <v>52.55</v>
          </cell>
          <cell r="L56">
            <v>55.366999999999997</v>
          </cell>
          <cell r="M56">
            <v>57.883000000000003</v>
          </cell>
          <cell r="N56">
            <v>61.042000000000002</v>
          </cell>
          <cell r="O56">
            <v>62.982999999999997</v>
          </cell>
          <cell r="P56">
            <v>63.107999999999997</v>
          </cell>
          <cell r="Q56">
            <v>66.042000000000002</v>
          </cell>
          <cell r="R56">
            <v>68.266999999999996</v>
          </cell>
          <cell r="S56">
            <v>69.266999999999996</v>
          </cell>
          <cell r="T56">
            <v>68.957999999999998</v>
          </cell>
          <cell r="U56">
            <v>70.3</v>
          </cell>
          <cell r="V56">
            <v>69</v>
          </cell>
          <cell r="W56">
            <v>65.433000000000007</v>
          </cell>
          <cell r="X56">
            <v>62.392000000000003</v>
          </cell>
          <cell r="Y56">
            <v>62.25</v>
          </cell>
          <cell r="Z56">
            <v>63.55</v>
          </cell>
          <cell r="AA56">
            <v>66.091999999999999</v>
          </cell>
          <cell r="AB56">
            <v>66.242000000000004</v>
          </cell>
          <cell r="AC56">
            <v>62.957999999999998</v>
          </cell>
          <cell r="AD56">
            <v>54.8</v>
          </cell>
          <cell r="AE56">
            <v>53.2</v>
          </cell>
        </row>
        <row r="57">
          <cell r="K57">
            <v>19.5</v>
          </cell>
          <cell r="L57">
            <v>19.132999999999999</v>
          </cell>
          <cell r="M57">
            <v>20</v>
          </cell>
          <cell r="N57">
            <v>20.399999999999999</v>
          </cell>
          <cell r="O57">
            <v>20.707999999999998</v>
          </cell>
          <cell r="P57">
            <v>21.308</v>
          </cell>
          <cell r="Q57">
            <v>22.007999999999999</v>
          </cell>
          <cell r="R57">
            <v>22.207999999999998</v>
          </cell>
          <cell r="S57">
            <v>22.183</v>
          </cell>
          <cell r="T57">
            <v>22.6</v>
          </cell>
          <cell r="U57">
            <v>22.55</v>
          </cell>
          <cell r="V57">
            <v>21.382999999999999</v>
          </cell>
          <cell r="W57">
            <v>20.016999999999999</v>
          </cell>
          <cell r="X57">
            <v>18.975000000000001</v>
          </cell>
          <cell r="Y57">
            <v>19.167000000000002</v>
          </cell>
          <cell r="Z57">
            <v>19.574999999999999</v>
          </cell>
          <cell r="AA57">
            <v>20.2</v>
          </cell>
          <cell r="AB57">
            <v>20.442</v>
          </cell>
          <cell r="AC57">
            <v>19.917000000000002</v>
          </cell>
          <cell r="AD57">
            <v>17.417000000000002</v>
          </cell>
          <cell r="AE57">
            <v>16.542000000000002</v>
          </cell>
        </row>
        <row r="58">
          <cell r="K58">
            <v>204.15700000000001</v>
          </cell>
          <cell r="L58">
            <v>196.375</v>
          </cell>
          <cell r="M58">
            <v>193.01</v>
          </cell>
          <cell r="N58">
            <v>194.80099999999999</v>
          </cell>
          <cell r="O58">
            <v>202.876</v>
          </cell>
          <cell r="P58">
            <v>210.71700000000001</v>
          </cell>
          <cell r="Q58">
            <v>217.52500000000001</v>
          </cell>
          <cell r="R58">
            <v>226.88200000000001</v>
          </cell>
          <cell r="S58">
            <v>228.47300000000001</v>
          </cell>
          <cell r="T58">
            <v>224.44900000000001</v>
          </cell>
          <cell r="U58">
            <v>225.08199999999999</v>
          </cell>
          <cell r="V58">
            <v>215.715</v>
          </cell>
          <cell r="W58">
            <v>201.59100000000001</v>
          </cell>
          <cell r="X58">
            <v>194.80799999999999</v>
          </cell>
          <cell r="Y58">
            <v>199.892</v>
          </cell>
          <cell r="Z58">
            <v>203.98400000000001</v>
          </cell>
          <cell r="AA58">
            <v>207.45</v>
          </cell>
          <cell r="AB58">
            <v>204.02500000000001</v>
          </cell>
          <cell r="AC58">
            <v>195.083</v>
          </cell>
          <cell r="AD58">
            <v>167.04900000000001</v>
          </cell>
          <cell r="AE58">
            <v>163.9</v>
          </cell>
        </row>
        <row r="59">
          <cell r="K59">
            <v>335.97500000000002</v>
          </cell>
          <cell r="L59">
            <v>328.6</v>
          </cell>
          <cell r="M59">
            <v>325.17500000000001</v>
          </cell>
          <cell r="N59">
            <v>317.25</v>
          </cell>
          <cell r="O59">
            <v>311.733</v>
          </cell>
          <cell r="P59">
            <v>311.30799999999999</v>
          </cell>
          <cell r="Q59">
            <v>324.84199999999998</v>
          </cell>
          <cell r="R59">
            <v>350.40800000000002</v>
          </cell>
          <cell r="S59">
            <v>360.625</v>
          </cell>
          <cell r="T59">
            <v>343.56700000000001</v>
          </cell>
          <cell r="U59">
            <v>331.88299999999998</v>
          </cell>
          <cell r="V59">
            <v>316.05</v>
          </cell>
          <cell r="W59">
            <v>284.94200000000001</v>
          </cell>
          <cell r="X59">
            <v>267.19200000000001</v>
          </cell>
          <cell r="Y59">
            <v>263.72500000000002</v>
          </cell>
          <cell r="Z59">
            <v>272.58300000000003</v>
          </cell>
          <cell r="AA59">
            <v>285.82499999999999</v>
          </cell>
          <cell r="AB59">
            <v>293.21699999999998</v>
          </cell>
          <cell r="AC59">
            <v>291.04199999999997</v>
          </cell>
          <cell r="AD59">
            <v>265.483</v>
          </cell>
          <cell r="AE59">
            <v>258.11700000000002</v>
          </cell>
        </row>
        <row r="60">
          <cell r="K60">
            <v>612.18200000000002</v>
          </cell>
          <cell r="L60">
            <v>599.47500000000002</v>
          </cell>
          <cell r="M60">
            <v>596.06799999999998</v>
          </cell>
          <cell r="N60">
            <v>593.49299999999994</v>
          </cell>
          <cell r="O60">
            <v>598.29999999999995</v>
          </cell>
          <cell r="P60">
            <v>606.44100000000003</v>
          </cell>
          <cell r="Q60">
            <v>630.41699999999992</v>
          </cell>
          <cell r="R60">
            <v>667.76499999999999</v>
          </cell>
          <cell r="S60">
            <v>680.548</v>
          </cell>
          <cell r="T60">
            <v>659.57400000000007</v>
          </cell>
          <cell r="U60">
            <v>649.81500000000005</v>
          </cell>
          <cell r="V60">
            <v>622.14800000000002</v>
          </cell>
          <cell r="W60">
            <v>571.98299999999995</v>
          </cell>
          <cell r="X60">
            <v>543.36699999999996</v>
          </cell>
          <cell r="Y60">
            <v>545.03399999999999</v>
          </cell>
          <cell r="Z60">
            <v>559.69200000000001</v>
          </cell>
          <cell r="AA60">
            <v>579.56700000000001</v>
          </cell>
          <cell r="AB60">
            <v>583.92599999999993</v>
          </cell>
          <cell r="AC60">
            <v>569</v>
          </cell>
          <cell r="AD60">
            <v>504.74900000000002</v>
          </cell>
          <cell r="AE60">
            <v>491.75900000000001</v>
          </cell>
        </row>
        <row r="63">
          <cell r="R63">
            <v>5561</v>
          </cell>
          <cell r="S63">
            <v>5511</v>
          </cell>
          <cell r="T63">
            <v>5838</v>
          </cell>
          <cell r="U63">
            <v>5356</v>
          </cell>
          <cell r="V63">
            <v>5261</v>
          </cell>
          <cell r="W63">
            <v>5442</v>
          </cell>
          <cell r="X63">
            <v>5246</v>
          </cell>
          <cell r="Y63">
            <v>5046</v>
          </cell>
          <cell r="Z63">
            <v>5210</v>
          </cell>
          <cell r="AA63">
            <v>5741</v>
          </cell>
          <cell r="AB63">
            <v>5611</v>
          </cell>
          <cell r="AC63">
            <v>4441</v>
          </cell>
          <cell r="AD63">
            <v>4359</v>
          </cell>
          <cell r="AE63">
            <v>4070</v>
          </cell>
        </row>
        <row r="64">
          <cell r="R64">
            <v>471</v>
          </cell>
          <cell r="S64">
            <v>472</v>
          </cell>
          <cell r="T64">
            <v>532</v>
          </cell>
          <cell r="U64">
            <v>572</v>
          </cell>
          <cell r="V64">
            <v>511</v>
          </cell>
          <cell r="W64">
            <v>1141</v>
          </cell>
          <cell r="X64">
            <v>311</v>
          </cell>
          <cell r="Y64">
            <v>528</v>
          </cell>
          <cell r="Z64">
            <v>686</v>
          </cell>
          <cell r="AA64">
            <v>622</v>
          </cell>
          <cell r="AB64">
            <v>494</v>
          </cell>
          <cell r="AC64">
            <v>528</v>
          </cell>
          <cell r="AD64">
            <v>1</v>
          </cell>
          <cell r="AE64">
            <v>21</v>
          </cell>
        </row>
        <row r="65">
          <cell r="R65">
            <v>20517</v>
          </cell>
          <cell r="S65">
            <v>20752</v>
          </cell>
          <cell r="T65">
            <v>19820</v>
          </cell>
          <cell r="U65">
            <v>18901</v>
          </cell>
          <cell r="V65">
            <v>18107</v>
          </cell>
          <cell r="W65">
            <v>15947</v>
          </cell>
          <cell r="X65">
            <v>16534</v>
          </cell>
          <cell r="Y65">
            <v>15968</v>
          </cell>
          <cell r="Z65">
            <v>14992</v>
          </cell>
          <cell r="AA65">
            <v>14275</v>
          </cell>
          <cell r="AB65">
            <v>13733</v>
          </cell>
          <cell r="AC65">
            <v>14005</v>
          </cell>
          <cell r="AD65">
            <v>13118</v>
          </cell>
          <cell r="AE65">
            <v>11896</v>
          </cell>
        </row>
        <row r="66">
          <cell r="R66">
            <v>16784</v>
          </cell>
          <cell r="S66">
            <v>16968</v>
          </cell>
          <cell r="T66">
            <v>16248</v>
          </cell>
          <cell r="U66">
            <v>15603</v>
          </cell>
          <cell r="V66">
            <v>14433</v>
          </cell>
          <cell r="W66">
            <v>12367</v>
          </cell>
          <cell r="X66">
            <v>11875</v>
          </cell>
          <cell r="Y66">
            <v>11897</v>
          </cell>
          <cell r="Z66">
            <v>12704</v>
          </cell>
          <cell r="AA66">
            <v>13455</v>
          </cell>
          <cell r="AB66">
            <v>14273</v>
          </cell>
          <cell r="AC66">
            <v>14356</v>
          </cell>
          <cell r="AD66">
            <v>12445</v>
          </cell>
          <cell r="AE66">
            <v>12051</v>
          </cell>
        </row>
        <row r="67">
          <cell r="R67">
            <v>14657</v>
          </cell>
          <cell r="S67">
            <v>14498</v>
          </cell>
          <cell r="T67">
            <v>14353</v>
          </cell>
          <cell r="U67">
            <v>13734</v>
          </cell>
          <cell r="V67">
            <v>13209</v>
          </cell>
          <cell r="W67">
            <v>12665</v>
          </cell>
          <cell r="X67">
            <v>12555</v>
          </cell>
          <cell r="Y67">
            <v>12330</v>
          </cell>
          <cell r="Z67">
            <v>11864</v>
          </cell>
          <cell r="AA67">
            <v>12741</v>
          </cell>
          <cell r="AB67">
            <v>11430</v>
          </cell>
          <cell r="AC67">
            <v>12221</v>
          </cell>
          <cell r="AD67">
            <v>12099</v>
          </cell>
          <cell r="AE67">
            <v>11904</v>
          </cell>
        </row>
        <row r="68">
          <cell r="R68">
            <v>64864</v>
          </cell>
          <cell r="S68">
            <v>63666</v>
          </cell>
          <cell r="T68">
            <v>64446</v>
          </cell>
          <cell r="U68">
            <v>64955</v>
          </cell>
          <cell r="V68">
            <v>62868</v>
          </cell>
          <cell r="W68">
            <v>60760</v>
          </cell>
          <cell r="X68">
            <v>60488</v>
          </cell>
          <cell r="Y68">
            <v>59934</v>
          </cell>
          <cell r="Z68">
            <v>58992</v>
          </cell>
          <cell r="AA68">
            <v>59320</v>
          </cell>
          <cell r="AB68">
            <v>62434</v>
          </cell>
          <cell r="AC68">
            <v>62832</v>
          </cell>
          <cell r="AD68">
            <v>62266</v>
          </cell>
          <cell r="AE68">
            <v>62860</v>
          </cell>
        </row>
        <row r="69">
          <cell r="R69">
            <v>26496</v>
          </cell>
          <cell r="S69">
            <v>25874</v>
          </cell>
          <cell r="T69">
            <v>24842</v>
          </cell>
          <cell r="U69">
            <v>25486</v>
          </cell>
          <cell r="V69">
            <v>22660</v>
          </cell>
          <cell r="W69">
            <v>22153</v>
          </cell>
          <cell r="X69">
            <v>22029</v>
          </cell>
          <cell r="Y69">
            <v>22790</v>
          </cell>
          <cell r="Z69">
            <v>23420</v>
          </cell>
          <cell r="AA69">
            <v>23046</v>
          </cell>
          <cell r="AB69">
            <v>21291</v>
          </cell>
          <cell r="AC69">
            <v>19378</v>
          </cell>
          <cell r="AD69">
            <v>15880</v>
          </cell>
          <cell r="AE69">
            <v>15041</v>
          </cell>
        </row>
        <row r="70">
          <cell r="R70">
            <v>12252</v>
          </cell>
          <cell r="S70">
            <v>11657</v>
          </cell>
          <cell r="T70">
            <v>12130</v>
          </cell>
          <cell r="U70">
            <v>12879</v>
          </cell>
          <cell r="V70">
            <v>9662</v>
          </cell>
          <cell r="W70">
            <v>10770</v>
          </cell>
          <cell r="X70">
            <v>7440</v>
          </cell>
          <cell r="Y70">
            <v>10362</v>
          </cell>
          <cell r="Z70">
            <v>10507</v>
          </cell>
          <cell r="AA70">
            <v>9746</v>
          </cell>
          <cell r="AB70">
            <v>9142</v>
          </cell>
          <cell r="AC70">
            <v>8120</v>
          </cell>
          <cell r="AD70">
            <v>6428</v>
          </cell>
          <cell r="AE70">
            <v>6879</v>
          </cell>
        </row>
        <row r="71">
          <cell r="R71">
            <v>38812</v>
          </cell>
          <cell r="S71">
            <v>37565</v>
          </cell>
          <cell r="T71">
            <v>37205</v>
          </cell>
          <cell r="U71">
            <v>34589</v>
          </cell>
          <cell r="V71">
            <v>34285</v>
          </cell>
          <cell r="W71">
            <v>31009</v>
          </cell>
          <cell r="X71">
            <v>32445</v>
          </cell>
          <cell r="Y71">
            <v>30309</v>
          </cell>
          <cell r="Z71">
            <v>31736</v>
          </cell>
          <cell r="AA71">
            <v>33173</v>
          </cell>
          <cell r="AB71">
            <v>31198</v>
          </cell>
          <cell r="AC71">
            <v>26786</v>
          </cell>
          <cell r="AD71">
            <v>19729</v>
          </cell>
          <cell r="AE71">
            <v>18380</v>
          </cell>
        </row>
        <row r="72">
          <cell r="R72">
            <v>11310</v>
          </cell>
          <cell r="S72">
            <v>11351</v>
          </cell>
          <cell r="T72">
            <v>10908</v>
          </cell>
          <cell r="U72">
            <v>11080</v>
          </cell>
          <cell r="V72">
            <v>11527</v>
          </cell>
          <cell r="W72">
            <v>10644</v>
          </cell>
          <cell r="X72">
            <v>10047</v>
          </cell>
          <cell r="Y72">
            <v>9659</v>
          </cell>
          <cell r="Z72">
            <v>9617</v>
          </cell>
          <cell r="AA72">
            <v>9655</v>
          </cell>
          <cell r="AB72">
            <v>10137</v>
          </cell>
          <cell r="AC72">
            <v>10393</v>
          </cell>
          <cell r="AD72">
            <v>10385</v>
          </cell>
          <cell r="AE72">
            <v>10513</v>
          </cell>
        </row>
        <row r="73">
          <cell r="R73">
            <v>55429</v>
          </cell>
          <cell r="S73">
            <v>57601</v>
          </cell>
          <cell r="T73">
            <v>69099</v>
          </cell>
          <cell r="U73">
            <v>73302</v>
          </cell>
          <cell r="V73">
            <v>75464</v>
          </cell>
          <cell r="W73">
            <v>63198</v>
          </cell>
          <cell r="X73">
            <v>53968</v>
          </cell>
          <cell r="Y73">
            <v>53006</v>
          </cell>
          <cell r="Z73">
            <v>54157</v>
          </cell>
          <cell r="AA73">
            <v>56045</v>
          </cell>
          <cell r="AB73">
            <v>53965</v>
          </cell>
          <cell r="AC73">
            <v>50956</v>
          </cell>
          <cell r="AD73">
            <v>45309</v>
          </cell>
          <cell r="AE73">
            <v>44491</v>
          </cell>
        </row>
        <row r="74">
          <cell r="R74">
            <v>1969</v>
          </cell>
          <cell r="S74">
            <v>1920</v>
          </cell>
          <cell r="T74">
            <v>1820</v>
          </cell>
          <cell r="U74">
            <v>1906</v>
          </cell>
          <cell r="V74">
            <v>1506</v>
          </cell>
          <cell r="W74">
            <v>1223</v>
          </cell>
          <cell r="X74">
            <v>844</v>
          </cell>
          <cell r="Y74">
            <v>782</v>
          </cell>
          <cell r="Z74">
            <v>765</v>
          </cell>
          <cell r="AA74">
            <v>714</v>
          </cell>
          <cell r="AB74">
            <v>898</v>
          </cell>
          <cell r="AC74">
            <v>895</v>
          </cell>
          <cell r="AD74">
            <v>1130</v>
          </cell>
          <cell r="AE74">
            <v>1160</v>
          </cell>
        </row>
        <row r="75">
          <cell r="R75">
            <v>41716</v>
          </cell>
          <cell r="S75">
            <v>42787</v>
          </cell>
          <cell r="T75">
            <v>41996</v>
          </cell>
          <cell r="U75">
            <v>42475</v>
          </cell>
          <cell r="V75">
            <v>40521</v>
          </cell>
          <cell r="W75">
            <v>37406</v>
          </cell>
          <cell r="X75">
            <v>36377</v>
          </cell>
          <cell r="Y75">
            <v>38029</v>
          </cell>
          <cell r="Z75">
            <v>40003</v>
          </cell>
          <cell r="AA75">
            <v>41483</v>
          </cell>
          <cell r="AB75">
            <v>43588</v>
          </cell>
          <cell r="AC75">
            <v>44269</v>
          </cell>
          <cell r="AD75">
            <v>37338</v>
          </cell>
          <cell r="AE75">
            <v>36808</v>
          </cell>
        </row>
        <row r="76">
          <cell r="R76">
            <v>136196</v>
          </cell>
          <cell r="S76">
            <v>145117</v>
          </cell>
          <cell r="T76">
            <v>133689</v>
          </cell>
          <cell r="U76">
            <v>120895</v>
          </cell>
          <cell r="V76">
            <v>116259</v>
          </cell>
          <cell r="W76">
            <v>103705</v>
          </cell>
          <cell r="X76">
            <v>94377</v>
          </cell>
          <cell r="Y76">
            <v>92283</v>
          </cell>
          <cell r="Z76">
            <v>99083</v>
          </cell>
          <cell r="AA76">
            <v>109159</v>
          </cell>
          <cell r="AB76">
            <v>114018</v>
          </cell>
          <cell r="AC76">
            <v>113610</v>
          </cell>
          <cell r="AD76">
            <v>104792</v>
          </cell>
          <cell r="AE76">
            <v>102399</v>
          </cell>
        </row>
        <row r="77">
          <cell r="R77">
            <v>4522</v>
          </cell>
          <cell r="S77">
            <v>4417</v>
          </cell>
          <cell r="T77">
            <v>4358</v>
          </cell>
          <cell r="U77">
            <v>4131</v>
          </cell>
          <cell r="V77">
            <v>4143</v>
          </cell>
          <cell r="W77">
            <v>4491</v>
          </cell>
          <cell r="X77">
            <v>4541</v>
          </cell>
          <cell r="Y77">
            <v>3992</v>
          </cell>
          <cell r="Z77">
            <v>3894</v>
          </cell>
          <cell r="AA77">
            <v>3842</v>
          </cell>
          <cell r="AB77">
            <v>3986</v>
          </cell>
          <cell r="AC77">
            <v>4010</v>
          </cell>
          <cell r="AD77">
            <v>3788</v>
          </cell>
          <cell r="AE77">
            <v>3799</v>
          </cell>
        </row>
        <row r="78">
          <cell r="R78">
            <v>7719</v>
          </cell>
          <cell r="S78">
            <v>8266</v>
          </cell>
          <cell r="T78">
            <v>8083</v>
          </cell>
          <cell r="U78">
            <v>6149</v>
          </cell>
          <cell r="V78">
            <v>7395</v>
          </cell>
          <cell r="W78">
            <v>7256</v>
          </cell>
          <cell r="X78">
            <v>3020</v>
          </cell>
          <cell r="Y78">
            <v>2667</v>
          </cell>
          <cell r="Z78">
            <v>3108</v>
          </cell>
          <cell r="AA78">
            <v>3455</v>
          </cell>
          <cell r="AB78">
            <v>3252</v>
          </cell>
          <cell r="AC78">
            <v>2718</v>
          </cell>
          <cell r="AD78">
            <v>2714</v>
          </cell>
          <cell r="AE78">
            <v>3162</v>
          </cell>
        </row>
        <row r="79">
          <cell r="R79">
            <v>415</v>
          </cell>
          <cell r="S79">
            <v>438</v>
          </cell>
          <cell r="T79">
            <v>392</v>
          </cell>
          <cell r="U79">
            <v>289</v>
          </cell>
          <cell r="V79">
            <v>493</v>
          </cell>
          <cell r="W79">
            <v>465</v>
          </cell>
          <cell r="X79">
            <v>484</v>
          </cell>
          <cell r="Y79">
            <v>457</v>
          </cell>
          <cell r="Z79">
            <v>477</v>
          </cell>
          <cell r="AA79">
            <v>441</v>
          </cell>
          <cell r="AB79">
            <v>439</v>
          </cell>
          <cell r="AC79">
            <v>321</v>
          </cell>
          <cell r="AD79">
            <v>363</v>
          </cell>
          <cell r="AE79">
            <v>338</v>
          </cell>
        </row>
        <row r="80">
          <cell r="R80">
            <v>10704</v>
          </cell>
          <cell r="S80">
            <v>11187</v>
          </cell>
          <cell r="T80">
            <v>10829</v>
          </cell>
          <cell r="U80">
            <v>11239</v>
          </cell>
          <cell r="V80">
            <v>10120</v>
          </cell>
          <cell r="W80">
            <v>9916</v>
          </cell>
          <cell r="X80">
            <v>10325</v>
          </cell>
          <cell r="Y80">
            <v>10128</v>
          </cell>
          <cell r="Z80">
            <v>10274</v>
          </cell>
          <cell r="AA80">
            <v>11333</v>
          </cell>
          <cell r="AB80">
            <v>11574</v>
          </cell>
          <cell r="AC80">
            <v>12133</v>
          </cell>
          <cell r="AD80">
            <v>11425</v>
          </cell>
          <cell r="AE80">
            <v>11543</v>
          </cell>
        </row>
        <row r="81">
          <cell r="R81">
            <v>15915</v>
          </cell>
          <cell r="S81">
            <v>16513</v>
          </cell>
          <cell r="T81">
            <v>16722</v>
          </cell>
          <cell r="U81">
            <v>17285</v>
          </cell>
          <cell r="V81">
            <v>16260</v>
          </cell>
          <cell r="W81">
            <v>15733</v>
          </cell>
          <cell r="X81">
            <v>16244</v>
          </cell>
          <cell r="Y81">
            <v>18165</v>
          </cell>
          <cell r="Z81">
            <v>18418</v>
          </cell>
          <cell r="AA81">
            <v>19210</v>
          </cell>
          <cell r="AB81">
            <v>19936</v>
          </cell>
          <cell r="AC81">
            <v>18985</v>
          </cell>
          <cell r="AD81">
            <v>16540</v>
          </cell>
          <cell r="AE81">
            <v>15951</v>
          </cell>
        </row>
        <row r="82">
          <cell r="R82">
            <v>179937</v>
          </cell>
          <cell r="S82">
            <v>182930</v>
          </cell>
          <cell r="T82">
            <v>165785</v>
          </cell>
          <cell r="U82">
            <v>166299</v>
          </cell>
          <cell r="V82">
            <v>158635</v>
          </cell>
          <cell r="W82">
            <v>148754</v>
          </cell>
          <cell r="X82">
            <v>144987</v>
          </cell>
          <cell r="Y82">
            <v>147412</v>
          </cell>
          <cell r="Z82">
            <v>150939</v>
          </cell>
          <cell r="AA82">
            <v>153451</v>
          </cell>
          <cell r="AB82">
            <v>153455</v>
          </cell>
          <cell r="AC82">
            <v>148403</v>
          </cell>
          <cell r="AD82">
            <v>125607</v>
          </cell>
          <cell r="AE82">
            <v>119972</v>
          </cell>
        </row>
        <row r="83">
          <cell r="R83">
            <v>666246</v>
          </cell>
          <cell r="S83">
            <v>679490</v>
          </cell>
          <cell r="T83">
            <v>659095</v>
          </cell>
          <cell r="U83">
            <v>647125</v>
          </cell>
          <cell r="V83">
            <v>623319</v>
          </cell>
          <cell r="W83">
            <v>575045</v>
          </cell>
          <cell r="X83">
            <v>544137</v>
          </cell>
          <cell r="Y83">
            <v>545744</v>
          </cell>
          <cell r="Z83">
            <v>560846</v>
          </cell>
          <cell r="AA83">
            <v>580907</v>
          </cell>
          <cell r="AB83">
            <v>584854</v>
          </cell>
          <cell r="AC83">
            <v>569360</v>
          </cell>
          <cell r="AD83">
            <v>505716</v>
          </cell>
          <cell r="AE83">
            <v>493238</v>
          </cell>
        </row>
        <row r="84">
          <cell r="R84">
            <v>0.99772524765448922</v>
          </cell>
          <cell r="S84">
            <v>0.99844537049554183</v>
          </cell>
          <cell r="T84">
            <v>0.99927377367816184</v>
          </cell>
          <cell r="U84">
            <v>0.99586036025638069</v>
          </cell>
          <cell r="V84">
            <v>1.0018821888039502</v>
          </cell>
          <cell r="W84">
            <v>1.0053533059548974</v>
          </cell>
          <cell r="X84">
            <v>1.0014170901066866</v>
          </cell>
          <cell r="Y84">
            <v>1.0013026710260278</v>
          </cell>
          <cell r="Z84">
            <v>1.0020618483022805</v>
          </cell>
          <cell r="AA84">
            <v>1.002312070908109</v>
          </cell>
          <cell r="AB84">
            <v>1.0015892424725052</v>
          </cell>
          <cell r="AC84">
            <v>1.0006326889279438</v>
          </cell>
          <cell r="AD84">
            <v>1.0019158036964908</v>
          </cell>
          <cell r="AE84">
            <v>1.0030075707816226</v>
          </cell>
        </row>
      </sheetData>
      <sheetData sheetId="10">
        <row r="20">
          <cell r="H20">
            <v>420.90410493345433</v>
          </cell>
          <cell r="I20">
            <v>423.13679518832237</v>
          </cell>
          <cell r="J20">
            <v>394.67431530947567</v>
          </cell>
          <cell r="K20">
            <v>468.25061854804272</v>
          </cell>
          <cell r="L20">
            <v>344.52373444721451</v>
          </cell>
          <cell r="M20">
            <v>445.49503488725964</v>
          </cell>
          <cell r="N20">
            <v>348.28403706589631</v>
          </cell>
          <cell r="O20">
            <v>362.3397594571631</v>
          </cell>
          <cell r="P20">
            <v>371.606224056516</v>
          </cell>
          <cell r="Q20">
            <v>312.50970489313931</v>
          </cell>
          <cell r="R20">
            <v>335.2975740310236</v>
          </cell>
          <cell r="S20">
            <v>342.2055640259951</v>
          </cell>
          <cell r="T20">
            <v>402.99180686349803</v>
          </cell>
          <cell r="U20">
            <v>414.03797570414213</v>
          </cell>
          <cell r="V20">
            <v>389.97709928167609</v>
          </cell>
          <cell r="W20">
            <v>391.37822136142915</v>
          </cell>
          <cell r="X20">
            <v>293.2540267496567</v>
          </cell>
          <cell r="Y20">
            <v>312.26727082893217</v>
          </cell>
          <cell r="Z20">
            <v>358.48883909919152</v>
          </cell>
          <cell r="AA20">
            <v>360.66110448832524</v>
          </cell>
          <cell r="AB20">
            <v>326.86508800620044</v>
          </cell>
          <cell r="AC20">
            <v>307.34855388727095</v>
          </cell>
          <cell r="AD20">
            <v>315.74630914426245</v>
          </cell>
          <cell r="AE20">
            <v>390.84711724540011</v>
          </cell>
        </row>
        <row r="21">
          <cell r="G21">
            <v>25.652573750057851</v>
          </cell>
          <cell r="H21">
            <v>25.562876348592489</v>
          </cell>
          <cell r="I21">
            <v>25.698333253680506</v>
          </cell>
          <cell r="J21">
            <v>13.848576325371898</v>
          </cell>
          <cell r="K21">
            <v>28.066991307719697</v>
          </cell>
          <cell r="L21">
            <v>16.117144199118059</v>
          </cell>
          <cell r="M21">
            <v>37.124640142297991</v>
          </cell>
          <cell r="N21">
            <v>24.163570975730682</v>
          </cell>
          <cell r="O21">
            <v>20.725655611245173</v>
          </cell>
          <cell r="P21">
            <v>16.890770559431886</v>
          </cell>
          <cell r="Q21">
            <v>14.204568678363051</v>
          </cell>
          <cell r="R21">
            <v>15.240536736838072</v>
          </cell>
          <cell r="S21">
            <v>43.601175474442854</v>
          </cell>
          <cell r="T21">
            <v>51.34627945462649</v>
          </cell>
          <cell r="U21">
            <v>52.753693876351583</v>
          </cell>
          <cell r="V21">
            <v>49.688014634735822</v>
          </cell>
          <cell r="W21">
            <v>47.389006316911576</v>
          </cell>
          <cell r="X21">
            <v>39.719600078948531</v>
          </cell>
          <cell r="Y21">
            <v>42.946811008193642</v>
          </cell>
          <cell r="Z21">
            <v>42.912847331836325</v>
          </cell>
          <cell r="AA21">
            <v>45.360843253028662</v>
          </cell>
          <cell r="AB21">
            <v>43.780346509804978</v>
          </cell>
          <cell r="AC21">
            <v>37.521853433522573</v>
          </cell>
          <cell r="AD21">
            <v>21.874406648760488</v>
          </cell>
          <cell r="AE21">
            <v>28.568841979826072</v>
          </cell>
        </row>
        <row r="22">
          <cell r="G22">
            <v>148.09067407337858</v>
          </cell>
          <cell r="H22">
            <v>147.57241187782651</v>
          </cell>
          <cell r="I22">
            <v>148.35520903287315</v>
          </cell>
          <cell r="J22">
            <v>165.79860767185517</v>
          </cell>
          <cell r="K22">
            <v>173.03383335582868</v>
          </cell>
          <cell r="L22">
            <v>144.04017279599154</v>
          </cell>
          <cell r="M22">
            <v>167.02077778073459</v>
          </cell>
          <cell r="N22">
            <v>156.95175264438686</v>
          </cell>
          <cell r="O22">
            <v>159.76203940526821</v>
          </cell>
          <cell r="P22">
            <v>160.37081910472003</v>
          </cell>
          <cell r="Q22">
            <v>134.84041862377427</v>
          </cell>
          <cell r="R22">
            <v>144.66695632902375</v>
          </cell>
          <cell r="S22">
            <v>123.14160260115491</v>
          </cell>
          <cell r="T22">
            <v>145.02256658050578</v>
          </cell>
          <cell r="U22">
            <v>148.98487297542223</v>
          </cell>
          <cell r="V22">
            <v>140.3064744760587</v>
          </cell>
          <cell r="W22">
            <v>145.5638815883764</v>
          </cell>
          <cell r="X22">
            <v>115.86372571929033</v>
          </cell>
          <cell r="Y22">
            <v>125.98853086440919</v>
          </cell>
          <cell r="Z22">
            <v>141.5697676064546</v>
          </cell>
          <cell r="AA22">
            <v>139.73676861475923</v>
          </cell>
          <cell r="AB22">
            <v>137.37429289745472</v>
          </cell>
          <cell r="AC22">
            <v>118.55546948593621</v>
          </cell>
          <cell r="AD22">
            <v>121.9097195623316</v>
          </cell>
          <cell r="AE22">
            <v>123.60453687075486</v>
          </cell>
        </row>
        <row r="23">
          <cell r="G23">
            <v>285.87082646496032</v>
          </cell>
          <cell r="H23">
            <v>284.87051536995608</v>
          </cell>
          <cell r="I23">
            <v>286.38156346652335</v>
          </cell>
          <cell r="J23">
            <v>292.12065892251803</v>
          </cell>
          <cell r="K23">
            <v>295.25657380571096</v>
          </cell>
          <cell r="L23">
            <v>273.72255952617945</v>
          </cell>
          <cell r="M23">
            <v>296.99142911960104</v>
          </cell>
          <cell r="N23">
            <v>303.2728886913564</v>
          </cell>
          <cell r="O23">
            <v>305.80805486181697</v>
          </cell>
          <cell r="P23">
            <v>304.02727286374443</v>
          </cell>
          <cell r="Q23">
            <v>255.67266336902762</v>
          </cell>
          <cell r="R23">
            <v>274.31306879249058</v>
          </cell>
          <cell r="S23">
            <v>295.74791991806399</v>
          </cell>
          <cell r="T23">
            <v>348.28133891832391</v>
          </cell>
          <cell r="U23">
            <v>357.82579254635169</v>
          </cell>
          <cell r="V23">
            <v>337.03000536087393</v>
          </cell>
          <cell r="W23">
            <v>341.86317827135667</v>
          </cell>
          <cell r="X23">
            <v>297.0016363582576</v>
          </cell>
          <cell r="Y23">
            <v>256.94850517252331</v>
          </cell>
          <cell r="Z23">
            <v>276.85700974362169</v>
          </cell>
          <cell r="AA23">
            <v>297.90433494381182</v>
          </cell>
          <cell r="AB23">
            <v>295.22513781900727</v>
          </cell>
          <cell r="AC23">
            <v>265.07383573829964</v>
          </cell>
          <cell r="AD23">
            <v>267.25903800414943</v>
          </cell>
          <cell r="AE23">
            <v>299.10375236482099</v>
          </cell>
        </row>
        <row r="24">
          <cell r="G24">
            <v>881.99616063500446</v>
          </cell>
          <cell r="H24">
            <v>878.90990852982929</v>
          </cell>
          <cell r="I24">
            <v>883.57190094139946</v>
          </cell>
          <cell r="J24">
            <v>866.44215822922081</v>
          </cell>
          <cell r="K24">
            <v>964.60788783349199</v>
          </cell>
          <cell r="L24">
            <v>778.40348106905492</v>
          </cell>
          <cell r="M24">
            <v>946.6318819298931</v>
          </cell>
          <cell r="N24">
            <v>832.67224937737035</v>
          </cell>
          <cell r="O24">
            <v>848.63549634990864</v>
          </cell>
          <cell r="P24">
            <v>852.89507384849344</v>
          </cell>
          <cell r="Q24">
            <v>717.22734293522569</v>
          </cell>
          <cell r="R24">
            <v>769.51812330024813</v>
          </cell>
          <cell r="S24">
            <v>804.69619959655552</v>
          </cell>
          <cell r="T24">
            <v>947.64197928500766</v>
          </cell>
          <cell r="U24">
            <v>973.60245291650426</v>
          </cell>
          <cell r="V24">
            <v>917.00158079266578</v>
          </cell>
          <cell r="W24">
            <v>926.19414624671435</v>
          </cell>
          <cell r="X24">
            <v>745.8391027960281</v>
          </cell>
          <cell r="Y24">
            <v>738.15110558736103</v>
          </cell>
          <cell r="Z24">
            <v>819.82857199685373</v>
          </cell>
          <cell r="AA24">
            <v>843.66301387825172</v>
          </cell>
          <cell r="AB24">
            <v>803.24492655162635</v>
          </cell>
          <cell r="AC24">
            <v>728.49965144856913</v>
          </cell>
          <cell r="AD24">
            <v>726.78953384067529</v>
          </cell>
          <cell r="AE24">
            <v>842.12418774695084</v>
          </cell>
        </row>
      </sheetData>
      <sheetData sheetId="11">
        <row r="20">
          <cell r="H20">
            <v>420.90410493345433</v>
          </cell>
          <cell r="I20">
            <v>423.13679518832231</v>
          </cell>
          <cell r="J20">
            <v>394.67431530947567</v>
          </cell>
          <cell r="K20">
            <v>468.25061854804272</v>
          </cell>
          <cell r="L20">
            <v>344.52373444721451</v>
          </cell>
          <cell r="M20">
            <v>445.49503488725958</v>
          </cell>
          <cell r="N20">
            <v>348.28403706589631</v>
          </cell>
          <cell r="O20">
            <v>362.3397594571631</v>
          </cell>
          <cell r="P20">
            <v>371.60622405651606</v>
          </cell>
          <cell r="Q20">
            <v>312.50970489313931</v>
          </cell>
          <cell r="R20">
            <v>335.29757403102366</v>
          </cell>
          <cell r="S20">
            <v>342.2055640259951</v>
          </cell>
          <cell r="T20">
            <v>402.99180686349797</v>
          </cell>
          <cell r="U20">
            <v>414.03797570414213</v>
          </cell>
          <cell r="V20">
            <v>389.97709928167603</v>
          </cell>
          <cell r="W20">
            <v>391.37822136142915</v>
          </cell>
          <cell r="X20">
            <v>293.2540267496567</v>
          </cell>
          <cell r="Y20">
            <v>312.26727082893217</v>
          </cell>
          <cell r="Z20">
            <v>358.48883909919152</v>
          </cell>
          <cell r="AA20">
            <v>360.66110448832524</v>
          </cell>
          <cell r="AB20">
            <v>326.86508800620044</v>
          </cell>
          <cell r="AC20">
            <v>307.34855388727095</v>
          </cell>
          <cell r="AD20">
            <v>315.74630914426245</v>
          </cell>
          <cell r="AE20">
            <v>390.84711724540011</v>
          </cell>
        </row>
        <row r="21">
          <cell r="G21">
            <v>25.652573750057851</v>
          </cell>
          <cell r="H21">
            <v>25.562876348592493</v>
          </cell>
          <cell r="I21">
            <v>25.698333253680506</v>
          </cell>
          <cell r="J21">
            <v>13.848576325371896</v>
          </cell>
          <cell r="K21">
            <v>28.066991307719693</v>
          </cell>
          <cell r="L21">
            <v>16.117144199118062</v>
          </cell>
          <cell r="M21">
            <v>37.124640142297984</v>
          </cell>
          <cell r="N21">
            <v>24.163570975730682</v>
          </cell>
          <cell r="O21">
            <v>20.725655611245173</v>
          </cell>
          <cell r="P21">
            <v>16.890770559431886</v>
          </cell>
          <cell r="Q21">
            <v>14.204568678363051</v>
          </cell>
          <cell r="R21">
            <v>15.240536736838074</v>
          </cell>
          <cell r="S21">
            <v>43.601175474442854</v>
          </cell>
          <cell r="T21">
            <v>51.34627945462649</v>
          </cell>
          <cell r="U21">
            <v>52.753693876351583</v>
          </cell>
          <cell r="V21">
            <v>49.688014634735815</v>
          </cell>
          <cell r="W21">
            <v>47.389006316911583</v>
          </cell>
          <cell r="X21">
            <v>39.719600078948538</v>
          </cell>
          <cell r="Y21">
            <v>42.946811008193649</v>
          </cell>
          <cell r="Z21">
            <v>42.912847331836332</v>
          </cell>
          <cell r="AA21">
            <v>45.360843253028669</v>
          </cell>
          <cell r="AB21">
            <v>43.780346509804978</v>
          </cell>
          <cell r="AC21">
            <v>37.521853433522573</v>
          </cell>
          <cell r="AD21">
            <v>21.874406648760488</v>
          </cell>
          <cell r="AE21">
            <v>28.568841979826072</v>
          </cell>
        </row>
        <row r="22">
          <cell r="G22">
            <v>148.09067407337858</v>
          </cell>
          <cell r="H22">
            <v>147.57241187782651</v>
          </cell>
          <cell r="I22">
            <v>148.35520903287318</v>
          </cell>
          <cell r="J22">
            <v>165.79860767185514</v>
          </cell>
          <cell r="K22">
            <v>173.03383335582868</v>
          </cell>
          <cell r="L22">
            <v>144.04017279599154</v>
          </cell>
          <cell r="M22">
            <v>167.02077778073456</v>
          </cell>
          <cell r="N22">
            <v>156.95175264438686</v>
          </cell>
          <cell r="O22">
            <v>159.76203940526821</v>
          </cell>
          <cell r="P22">
            <v>160.37081910472</v>
          </cell>
          <cell r="Q22">
            <v>134.84041862377427</v>
          </cell>
          <cell r="R22">
            <v>144.66695632902378</v>
          </cell>
          <cell r="S22">
            <v>123.14160260115491</v>
          </cell>
          <cell r="T22">
            <v>145.02256658050578</v>
          </cell>
          <cell r="U22">
            <v>148.98487297542223</v>
          </cell>
          <cell r="V22">
            <v>140.30647447605867</v>
          </cell>
          <cell r="W22">
            <v>145.56388158837643</v>
          </cell>
          <cell r="X22">
            <v>115.86372571929033</v>
          </cell>
          <cell r="Y22">
            <v>125.98853086440919</v>
          </cell>
          <cell r="Z22">
            <v>141.5697676064546</v>
          </cell>
          <cell r="AA22">
            <v>139.7367686147592</v>
          </cell>
          <cell r="AB22">
            <v>137.37429289745472</v>
          </cell>
          <cell r="AC22">
            <v>118.55546948593621</v>
          </cell>
          <cell r="AD22">
            <v>121.90971956233162</v>
          </cell>
          <cell r="AE22">
            <v>123.60453687075486</v>
          </cell>
        </row>
        <row r="23">
          <cell r="G23">
            <v>285.87082646496026</v>
          </cell>
          <cell r="H23">
            <v>284.87051536995608</v>
          </cell>
          <cell r="I23">
            <v>286.38156346652335</v>
          </cell>
          <cell r="J23">
            <v>292.12065892251798</v>
          </cell>
          <cell r="K23">
            <v>295.2565738057109</v>
          </cell>
          <cell r="L23">
            <v>273.72255952617945</v>
          </cell>
          <cell r="M23">
            <v>296.99142911960104</v>
          </cell>
          <cell r="N23">
            <v>303.27288869135646</v>
          </cell>
          <cell r="O23">
            <v>305.80805486181691</v>
          </cell>
          <cell r="P23">
            <v>304.02727286374443</v>
          </cell>
          <cell r="Q23">
            <v>255.67266336902762</v>
          </cell>
          <cell r="R23">
            <v>274.31306879249058</v>
          </cell>
          <cell r="S23">
            <v>295.74791991806393</v>
          </cell>
          <cell r="T23">
            <v>348.28133891832385</v>
          </cell>
          <cell r="U23">
            <v>357.82579254635169</v>
          </cell>
          <cell r="V23">
            <v>337.03000536087387</v>
          </cell>
          <cell r="W23">
            <v>341.86317827135667</v>
          </cell>
          <cell r="X23">
            <v>297.0016363582576</v>
          </cell>
          <cell r="Y23">
            <v>256.94850517252331</v>
          </cell>
          <cell r="Z23">
            <v>276.85700974362169</v>
          </cell>
          <cell r="AA23">
            <v>297.90433494381182</v>
          </cell>
          <cell r="AB23">
            <v>295.22513781900722</v>
          </cell>
          <cell r="AC23">
            <v>265.07383573829964</v>
          </cell>
          <cell r="AD23">
            <v>267.25903800414949</v>
          </cell>
          <cell r="AE23">
            <v>299.10375236482099</v>
          </cell>
        </row>
        <row r="24">
          <cell r="G24">
            <v>881.99616063500446</v>
          </cell>
          <cell r="H24">
            <v>878.90990852982941</v>
          </cell>
          <cell r="I24">
            <v>883.57190094139935</v>
          </cell>
          <cell r="J24">
            <v>866.44215822922069</v>
          </cell>
          <cell r="K24">
            <v>964.60788783349187</v>
          </cell>
          <cell r="L24">
            <v>778.40348106905492</v>
          </cell>
          <cell r="M24">
            <v>946.6318819298931</v>
          </cell>
          <cell r="N24">
            <v>832.67224937737035</v>
          </cell>
          <cell r="O24">
            <v>848.63549634990864</v>
          </cell>
          <cell r="P24">
            <v>852.89507384849344</v>
          </cell>
          <cell r="Q24">
            <v>717.22734293522569</v>
          </cell>
          <cell r="R24">
            <v>769.51812330024813</v>
          </cell>
          <cell r="S24">
            <v>804.69619959655552</v>
          </cell>
          <cell r="T24">
            <v>947.64197928500778</v>
          </cell>
          <cell r="U24">
            <v>973.60245291650426</v>
          </cell>
          <cell r="V24">
            <v>917.00158079266578</v>
          </cell>
          <cell r="W24">
            <v>926.19414624671447</v>
          </cell>
          <cell r="X24">
            <v>745.8391027960281</v>
          </cell>
          <cell r="Y24">
            <v>738.15110558736103</v>
          </cell>
          <cell r="Z24">
            <v>819.82857199685373</v>
          </cell>
          <cell r="AA24">
            <v>843.66301387825172</v>
          </cell>
          <cell r="AB24">
            <v>803.24492655162635</v>
          </cell>
          <cell r="AC24">
            <v>728.49965144856913</v>
          </cell>
          <cell r="AD24">
            <v>726.78953384067529</v>
          </cell>
          <cell r="AE24">
            <v>842.12418774695072</v>
          </cell>
        </row>
        <row r="50">
          <cell r="G50">
            <v>1988</v>
          </cell>
          <cell r="H50">
            <v>1989</v>
          </cell>
          <cell r="I50">
            <v>1990</v>
          </cell>
          <cell r="J50">
            <v>1991</v>
          </cell>
          <cell r="K50">
            <v>1992</v>
          </cell>
          <cell r="L50">
            <v>1993</v>
          </cell>
          <cell r="M50">
            <v>1994</v>
          </cell>
          <cell r="N50">
            <v>1995</v>
          </cell>
          <cell r="O50">
            <v>1996</v>
          </cell>
          <cell r="P50">
            <v>1997</v>
          </cell>
          <cell r="Q50">
            <v>1998</v>
          </cell>
          <cell r="R50">
            <v>1999</v>
          </cell>
          <cell r="S50">
            <v>2000</v>
          </cell>
          <cell r="T50">
            <v>2001</v>
          </cell>
          <cell r="U50">
            <v>2002</v>
          </cell>
          <cell r="V50">
            <v>2003</v>
          </cell>
          <cell r="W50">
            <v>2004</v>
          </cell>
          <cell r="X50">
            <v>2005</v>
          </cell>
          <cell r="Y50">
            <v>2006</v>
          </cell>
          <cell r="Z50">
            <v>2007</v>
          </cell>
          <cell r="AA50">
            <v>2008</v>
          </cell>
          <cell r="AB50">
            <v>2009</v>
          </cell>
          <cell r="AC50">
            <v>2010</v>
          </cell>
          <cell r="AD50">
            <v>2011</v>
          </cell>
          <cell r="AE50">
            <v>2012</v>
          </cell>
        </row>
        <row r="51">
          <cell r="G51">
            <v>422.38208634660771</v>
          </cell>
          <cell r="H51">
            <v>420.90410493345433</v>
          </cell>
          <cell r="I51">
            <v>423.13679518832231</v>
          </cell>
          <cell r="J51">
            <v>394.67431530947567</v>
          </cell>
          <cell r="K51">
            <v>468.25061854804272</v>
          </cell>
          <cell r="L51">
            <v>344.52373444721451</v>
          </cell>
          <cell r="M51">
            <v>445.49503488725958</v>
          </cell>
          <cell r="N51">
            <v>348.28403706589631</v>
          </cell>
          <cell r="O51">
            <v>362.3397594571631</v>
          </cell>
          <cell r="P51">
            <v>371.60622405651606</v>
          </cell>
          <cell r="Q51">
            <v>312.50970489313931</v>
          </cell>
          <cell r="R51">
            <v>335.29757403102366</v>
          </cell>
          <cell r="S51">
            <v>342.2055640259951</v>
          </cell>
          <cell r="T51">
            <v>402.99180686349797</v>
          </cell>
          <cell r="U51">
            <v>414.03797570414213</v>
          </cell>
          <cell r="V51">
            <v>389.97709928167603</v>
          </cell>
          <cell r="W51">
            <v>391.37822136142915</v>
          </cell>
          <cell r="X51">
            <v>293.2540267496567</v>
          </cell>
          <cell r="Y51">
            <v>312.26727082893217</v>
          </cell>
          <cell r="Z51">
            <v>358.48883909919152</v>
          </cell>
          <cell r="AA51">
            <v>360.66110448832524</v>
          </cell>
          <cell r="AB51">
            <v>326.86508800620044</v>
          </cell>
          <cell r="AC51">
            <v>307.34855388727095</v>
          </cell>
          <cell r="AD51">
            <v>315.74630914426245</v>
          </cell>
          <cell r="AE51">
            <v>390.84711724540011</v>
          </cell>
        </row>
        <row r="52">
          <cell r="G52">
            <v>25.652573750057851</v>
          </cell>
          <cell r="H52">
            <v>25.562876348592493</v>
          </cell>
          <cell r="I52">
            <v>25.698333253680506</v>
          </cell>
          <cell r="J52">
            <v>13.848576325371896</v>
          </cell>
          <cell r="K52">
            <v>28.066991307719693</v>
          </cell>
          <cell r="L52">
            <v>16.117144199118062</v>
          </cell>
          <cell r="M52">
            <v>37.124640142297984</v>
          </cell>
          <cell r="N52">
            <v>24.163570975730682</v>
          </cell>
          <cell r="O52">
            <v>20.725655611245173</v>
          </cell>
          <cell r="P52">
            <v>16.890770559431886</v>
          </cell>
          <cell r="Q52">
            <v>14.204568678363051</v>
          </cell>
          <cell r="R52">
            <v>15.240536736838074</v>
          </cell>
          <cell r="S52">
            <v>43.601175474442854</v>
          </cell>
          <cell r="T52">
            <v>51.34627945462649</v>
          </cell>
          <cell r="U52">
            <v>52.753693876351583</v>
          </cell>
          <cell r="V52">
            <v>49.688014634735815</v>
          </cell>
          <cell r="W52">
            <v>47.389006316911583</v>
          </cell>
          <cell r="X52">
            <v>39.719600078948538</v>
          </cell>
          <cell r="Y52">
            <v>42.946811008193649</v>
          </cell>
          <cell r="Z52">
            <v>42.912847331836332</v>
          </cell>
          <cell r="AA52">
            <v>45.360843253028669</v>
          </cell>
          <cell r="AB52">
            <v>43.780346509804978</v>
          </cell>
          <cell r="AC52">
            <v>37.521853433522573</v>
          </cell>
          <cell r="AD52">
            <v>21.874406648760488</v>
          </cell>
          <cell r="AE52">
            <v>28.568841979826072</v>
          </cell>
        </row>
        <row r="53">
          <cell r="G53">
            <v>148.09067407337858</v>
          </cell>
          <cell r="H53">
            <v>147.57241187782651</v>
          </cell>
          <cell r="I53">
            <v>148.35520903287318</v>
          </cell>
          <cell r="J53">
            <v>165.79860767185514</v>
          </cell>
          <cell r="K53">
            <v>173.03383335582868</v>
          </cell>
          <cell r="L53">
            <v>144.04017279599154</v>
          </cell>
          <cell r="M53">
            <v>167.02077778073456</v>
          </cell>
          <cell r="N53">
            <v>156.95175264438686</v>
          </cell>
          <cell r="O53">
            <v>159.76203940526821</v>
          </cell>
          <cell r="P53">
            <v>160.37081910472</v>
          </cell>
          <cell r="Q53">
            <v>134.84041862377427</v>
          </cell>
          <cell r="R53">
            <v>144.66695632902378</v>
          </cell>
          <cell r="S53">
            <v>123.14160260115491</v>
          </cell>
          <cell r="T53">
            <v>145.02256658050578</v>
          </cell>
          <cell r="U53">
            <v>148.98487297542223</v>
          </cell>
          <cell r="V53">
            <v>140.30647447605867</v>
          </cell>
          <cell r="W53">
            <v>145.56388158837643</v>
          </cell>
          <cell r="X53">
            <v>115.86372571929033</v>
          </cell>
          <cell r="Y53">
            <v>125.98853086440919</v>
          </cell>
          <cell r="Z53">
            <v>141.5697676064546</v>
          </cell>
          <cell r="AA53">
            <v>139.7367686147592</v>
          </cell>
          <cell r="AB53">
            <v>137.37429289745472</v>
          </cell>
          <cell r="AC53">
            <v>118.55546948593621</v>
          </cell>
          <cell r="AD53">
            <v>121.90971956233162</v>
          </cell>
          <cell r="AE53">
            <v>123.60453687075486</v>
          </cell>
        </row>
        <row r="54">
          <cell r="G54">
            <v>285.87082646496026</v>
          </cell>
          <cell r="H54">
            <v>284.87051536995608</v>
          </cell>
          <cell r="I54">
            <v>286.38156346652335</v>
          </cell>
          <cell r="J54">
            <v>292.12065892251798</v>
          </cell>
          <cell r="K54">
            <v>295.2565738057109</v>
          </cell>
          <cell r="L54">
            <v>273.72255952617945</v>
          </cell>
          <cell r="M54">
            <v>296.99142911960104</v>
          </cell>
          <cell r="N54">
            <v>303.27288869135646</v>
          </cell>
          <cell r="O54">
            <v>305.80805486181691</v>
          </cell>
          <cell r="P54">
            <v>304.02727286374443</v>
          </cell>
          <cell r="Q54">
            <v>255.67266336902762</v>
          </cell>
          <cell r="R54">
            <v>274.31306879249058</v>
          </cell>
          <cell r="S54">
            <v>295.74791991806393</v>
          </cell>
          <cell r="T54">
            <v>348.28133891832385</v>
          </cell>
          <cell r="U54">
            <v>357.82579254635169</v>
          </cell>
          <cell r="V54">
            <v>337.03000536087387</v>
          </cell>
          <cell r="W54">
            <v>341.86317827135667</v>
          </cell>
          <cell r="X54">
            <v>297.0016363582576</v>
          </cell>
          <cell r="Y54">
            <v>256.94850517252331</v>
          </cell>
          <cell r="Z54">
            <v>276.85700974362169</v>
          </cell>
          <cell r="AA54">
            <v>297.90433494381182</v>
          </cell>
          <cell r="AB54">
            <v>295.22513781900722</v>
          </cell>
          <cell r="AC54">
            <v>265.07383573829964</v>
          </cell>
          <cell r="AD54">
            <v>267.25903800414949</v>
          </cell>
          <cell r="AE54">
            <v>299.10375236482099</v>
          </cell>
        </row>
        <row r="55">
          <cell r="G55">
            <v>881.99616063500446</v>
          </cell>
          <cell r="H55">
            <v>878.90990852982941</v>
          </cell>
          <cell r="I55">
            <v>883.57190094139935</v>
          </cell>
          <cell r="J55">
            <v>866.44215822922069</v>
          </cell>
          <cell r="K55">
            <v>964.60788783349187</v>
          </cell>
          <cell r="L55">
            <v>778.40348106905492</v>
          </cell>
          <cell r="M55">
            <v>946.6318819298931</v>
          </cell>
          <cell r="N55">
            <v>832.67224937737035</v>
          </cell>
          <cell r="O55">
            <v>848.63549634990864</v>
          </cell>
          <cell r="P55">
            <v>852.89507384849344</v>
          </cell>
          <cell r="Q55">
            <v>717.22734293522569</v>
          </cell>
          <cell r="R55">
            <v>769.51812330024813</v>
          </cell>
          <cell r="S55">
            <v>804.69619959655552</v>
          </cell>
          <cell r="T55">
            <v>947.64197928500778</v>
          </cell>
          <cell r="U55">
            <v>973.60245291650426</v>
          </cell>
          <cell r="V55">
            <v>917.00158079266578</v>
          </cell>
          <cell r="W55">
            <v>926.19414624671447</v>
          </cell>
          <cell r="X55">
            <v>745.8391027960281</v>
          </cell>
          <cell r="Y55">
            <v>738.15110558736103</v>
          </cell>
          <cell r="Z55">
            <v>819.82857199685373</v>
          </cell>
          <cell r="AA55">
            <v>843.66301387825172</v>
          </cell>
          <cell r="AB55">
            <v>803.24492655162635</v>
          </cell>
          <cell r="AC55">
            <v>728.49965144856913</v>
          </cell>
          <cell r="AD55">
            <v>726.78953384067529</v>
          </cell>
          <cell r="AE55">
            <v>842.12418774695072</v>
          </cell>
        </row>
      </sheetData>
      <sheetData sheetId="12">
        <row r="20">
          <cell r="H20">
            <v>420.90410493345433</v>
          </cell>
          <cell r="I20">
            <v>423.13679518832231</v>
          </cell>
          <cell r="J20">
            <v>394.67431530947567</v>
          </cell>
          <cell r="K20">
            <v>468.25061854804272</v>
          </cell>
          <cell r="L20">
            <v>344.52373444721451</v>
          </cell>
          <cell r="M20">
            <v>445.49503488725958</v>
          </cell>
          <cell r="N20">
            <v>348.28403706589631</v>
          </cell>
          <cell r="O20">
            <v>362.3397594571631</v>
          </cell>
          <cell r="P20">
            <v>371.60622405651606</v>
          </cell>
          <cell r="Q20">
            <v>312.50970489313931</v>
          </cell>
          <cell r="R20">
            <v>335.29757403102366</v>
          </cell>
          <cell r="S20">
            <v>342.2055640259951</v>
          </cell>
          <cell r="T20">
            <v>402.99180686349797</v>
          </cell>
          <cell r="U20">
            <v>414.03797570414213</v>
          </cell>
          <cell r="V20">
            <v>389.97709928167603</v>
          </cell>
          <cell r="W20">
            <v>391.37822136142915</v>
          </cell>
          <cell r="X20">
            <v>293.2540267496567</v>
          </cell>
          <cell r="Y20">
            <v>312.26727082893217</v>
          </cell>
          <cell r="Z20">
            <v>358.48883909919152</v>
          </cell>
          <cell r="AA20">
            <v>360.66110448832524</v>
          </cell>
          <cell r="AB20">
            <v>326.86508800620044</v>
          </cell>
          <cell r="AC20">
            <v>307.34855388727095</v>
          </cell>
          <cell r="AD20">
            <v>315.74630914426245</v>
          </cell>
          <cell r="AE20">
            <v>390.84711724540011</v>
          </cell>
        </row>
        <row r="21">
          <cell r="G21">
            <v>25.652573750057851</v>
          </cell>
          <cell r="H21">
            <v>25.562876348592493</v>
          </cell>
          <cell r="I21">
            <v>25.698333253680506</v>
          </cell>
          <cell r="J21">
            <v>13.848576325371896</v>
          </cell>
          <cell r="K21">
            <v>28.066991307719693</v>
          </cell>
          <cell r="L21">
            <v>16.117144199118062</v>
          </cell>
          <cell r="M21">
            <v>37.124640142297984</v>
          </cell>
          <cell r="N21">
            <v>24.163570975730682</v>
          </cell>
          <cell r="O21">
            <v>20.725655611245173</v>
          </cell>
          <cell r="P21">
            <v>16.890770559431886</v>
          </cell>
          <cell r="Q21">
            <v>14.204568678363051</v>
          </cell>
          <cell r="R21">
            <v>15.240536736838074</v>
          </cell>
          <cell r="S21">
            <v>43.601175474442854</v>
          </cell>
          <cell r="T21">
            <v>51.34627945462649</v>
          </cell>
          <cell r="U21">
            <v>52.753693876351583</v>
          </cell>
          <cell r="V21">
            <v>49.688014634735815</v>
          </cell>
          <cell r="W21">
            <v>47.389006316911583</v>
          </cell>
          <cell r="X21">
            <v>39.719600078948538</v>
          </cell>
          <cell r="Y21">
            <v>42.946811008193649</v>
          </cell>
          <cell r="Z21">
            <v>42.912847331836332</v>
          </cell>
          <cell r="AA21">
            <v>45.360843253028669</v>
          </cell>
          <cell r="AB21">
            <v>43.780346509804978</v>
          </cell>
          <cell r="AC21">
            <v>37.521853433522573</v>
          </cell>
          <cell r="AD21">
            <v>21.874406648760488</v>
          </cell>
          <cell r="AE21">
            <v>28.568841979826072</v>
          </cell>
        </row>
        <row r="22">
          <cell r="G22">
            <v>148.09067407337858</v>
          </cell>
          <cell r="H22">
            <v>147.57241187782651</v>
          </cell>
          <cell r="I22">
            <v>148.35520903287318</v>
          </cell>
          <cell r="J22">
            <v>165.79860767185514</v>
          </cell>
          <cell r="K22">
            <v>173.03383335582868</v>
          </cell>
          <cell r="L22">
            <v>144.04017279599154</v>
          </cell>
          <cell r="M22">
            <v>167.02077778073456</v>
          </cell>
          <cell r="N22">
            <v>156.95175264438686</v>
          </cell>
          <cell r="O22">
            <v>159.76203940526821</v>
          </cell>
          <cell r="P22">
            <v>160.37081910472</v>
          </cell>
          <cell r="Q22">
            <v>134.84041862377427</v>
          </cell>
          <cell r="R22">
            <v>144.66695632902378</v>
          </cell>
          <cell r="S22">
            <v>123.14160260115491</v>
          </cell>
          <cell r="T22">
            <v>145.02256658050578</v>
          </cell>
          <cell r="U22">
            <v>148.98487297542223</v>
          </cell>
          <cell r="V22">
            <v>140.30647447605867</v>
          </cell>
          <cell r="W22">
            <v>145.56388158837643</v>
          </cell>
          <cell r="X22">
            <v>115.86372571929033</v>
          </cell>
          <cell r="Y22">
            <v>125.98853086440919</v>
          </cell>
          <cell r="Z22">
            <v>141.5697676064546</v>
          </cell>
          <cell r="AA22">
            <v>139.7367686147592</v>
          </cell>
          <cell r="AB22">
            <v>137.37429289745472</v>
          </cell>
          <cell r="AC22">
            <v>118.55546948593621</v>
          </cell>
          <cell r="AD22">
            <v>121.90971956233162</v>
          </cell>
          <cell r="AE22">
            <v>123.60453687075486</v>
          </cell>
        </row>
        <row r="23">
          <cell r="G23">
            <v>285.87082646496026</v>
          </cell>
          <cell r="H23">
            <v>284.87051536995608</v>
          </cell>
          <cell r="I23">
            <v>286.38156346652335</v>
          </cell>
          <cell r="J23">
            <v>292.12065892251798</v>
          </cell>
          <cell r="K23">
            <v>295.2565738057109</v>
          </cell>
          <cell r="L23">
            <v>273.72255952617945</v>
          </cell>
          <cell r="M23">
            <v>296.99142911960104</v>
          </cell>
          <cell r="N23">
            <v>303.27288869135646</v>
          </cell>
          <cell r="O23">
            <v>305.80805486181691</v>
          </cell>
          <cell r="P23">
            <v>304.02727286374443</v>
          </cell>
          <cell r="Q23">
            <v>255.67266336902762</v>
          </cell>
          <cell r="R23">
            <v>274.31306879249058</v>
          </cell>
          <cell r="S23">
            <v>295.74791991806393</v>
          </cell>
          <cell r="T23">
            <v>348.28133891832385</v>
          </cell>
          <cell r="U23">
            <v>357.82579254635169</v>
          </cell>
          <cell r="V23">
            <v>337.03000536087387</v>
          </cell>
          <cell r="W23">
            <v>341.86317827135667</v>
          </cell>
          <cell r="X23">
            <v>297.0016363582576</v>
          </cell>
          <cell r="Y23">
            <v>256.94850517252331</v>
          </cell>
          <cell r="Z23">
            <v>276.85700974362169</v>
          </cell>
          <cell r="AA23">
            <v>297.90433494381182</v>
          </cell>
          <cell r="AB23">
            <v>295.22513781900722</v>
          </cell>
          <cell r="AC23">
            <v>265.07383573829964</v>
          </cell>
          <cell r="AD23">
            <v>267.25903800414949</v>
          </cell>
          <cell r="AE23">
            <v>299.10375236482099</v>
          </cell>
        </row>
        <row r="24">
          <cell r="G24">
            <v>881.99616063500446</v>
          </cell>
          <cell r="H24">
            <v>878.90990852982941</v>
          </cell>
          <cell r="I24">
            <v>883.57190094139935</v>
          </cell>
          <cell r="J24">
            <v>866.44215822922069</v>
          </cell>
          <cell r="K24">
            <v>964.60788783349187</v>
          </cell>
          <cell r="L24">
            <v>778.40348106905492</v>
          </cell>
          <cell r="M24">
            <v>946.6318819298931</v>
          </cell>
          <cell r="N24">
            <v>832.67224937737035</v>
          </cell>
          <cell r="O24">
            <v>848.63549634990864</v>
          </cell>
          <cell r="P24">
            <v>852.89507384849344</v>
          </cell>
          <cell r="Q24">
            <v>717.22734293522569</v>
          </cell>
          <cell r="R24">
            <v>769.51812330024813</v>
          </cell>
          <cell r="S24">
            <v>804.69619959655552</v>
          </cell>
          <cell r="T24">
            <v>947.64197928500778</v>
          </cell>
          <cell r="U24">
            <v>973.60245291650426</v>
          </cell>
          <cell r="V24">
            <v>917.00158079266578</v>
          </cell>
          <cell r="W24">
            <v>926.19414624671447</v>
          </cell>
          <cell r="X24">
            <v>745.8391027960281</v>
          </cell>
          <cell r="Y24">
            <v>738.15110558736103</v>
          </cell>
          <cell r="Z24">
            <v>819.82857199685373</v>
          </cell>
          <cell r="AA24">
            <v>843.66301387825172</v>
          </cell>
          <cell r="AB24">
            <v>803.24492655162635</v>
          </cell>
          <cell r="AC24">
            <v>728.49965144856913</v>
          </cell>
          <cell r="AD24">
            <v>726.78953384067529</v>
          </cell>
          <cell r="AE24">
            <v>842.12418774695072</v>
          </cell>
        </row>
      </sheetData>
      <sheetData sheetId="13"/>
      <sheetData sheetId="14"/>
      <sheetData sheetId="15"/>
      <sheetData sheetId="16">
        <row r="21">
          <cell r="G21" t="str">
            <v>Number_of_Circuits</v>
          </cell>
          <cell r="H21" t="str">
            <v>Pos_Rel</v>
          </cell>
          <cell r="I21" t="str">
            <v>ID</v>
          </cell>
        </row>
        <row r="22">
          <cell r="G22">
            <v>2</v>
          </cell>
          <cell r="H22" t="str">
            <v>Within 1 mile</v>
          </cell>
          <cell r="I22">
            <v>3337427414</v>
          </cell>
        </row>
        <row r="23">
          <cell r="G23">
            <v>1</v>
          </cell>
          <cell r="H23" t="str">
            <v>Within 1 mile</v>
          </cell>
          <cell r="I23">
            <v>3342618410</v>
          </cell>
        </row>
        <row r="24">
          <cell r="G24">
            <v>2</v>
          </cell>
          <cell r="H24" t="str">
            <v>Within 1 mile</v>
          </cell>
          <cell r="I24">
            <v>3352749805</v>
          </cell>
        </row>
        <row r="25">
          <cell r="G25">
            <v>2</v>
          </cell>
          <cell r="H25" t="str">
            <v>Not verified to be within 1 mile</v>
          </cell>
          <cell r="I25">
            <v>3349560210</v>
          </cell>
        </row>
        <row r="26">
          <cell r="G26">
            <v>1</v>
          </cell>
          <cell r="H26" t="str">
            <v>Not verified to be within 1 mile</v>
          </cell>
          <cell r="I26">
            <v>3349560228</v>
          </cell>
        </row>
        <row r="27">
          <cell r="G27">
            <v>2</v>
          </cell>
          <cell r="H27" t="str">
            <v>Not verified to be within 1 mile</v>
          </cell>
          <cell r="I27">
            <v>3349560223</v>
          </cell>
        </row>
        <row r="28">
          <cell r="G28">
            <v>1</v>
          </cell>
          <cell r="H28" t="str">
            <v>Within 165 feet</v>
          </cell>
          <cell r="I28">
            <v>3342618062</v>
          </cell>
        </row>
        <row r="29">
          <cell r="G29">
            <v>5</v>
          </cell>
          <cell r="H29" t="str">
            <v>Within 165 feet</v>
          </cell>
          <cell r="I29">
            <v>3349559673</v>
          </cell>
        </row>
        <row r="30">
          <cell r="G30">
            <v>7</v>
          </cell>
          <cell r="H30" t="str">
            <v>Within 165 feet</v>
          </cell>
          <cell r="I30">
            <v>3337405809</v>
          </cell>
        </row>
        <row r="31">
          <cell r="G31">
            <v>4</v>
          </cell>
          <cell r="H31" t="str">
            <v>Within 40 feet</v>
          </cell>
          <cell r="I31">
            <v>3337405811</v>
          </cell>
        </row>
        <row r="32">
          <cell r="G32">
            <v>4</v>
          </cell>
          <cell r="H32" t="str">
            <v>Within 1 mile</v>
          </cell>
          <cell r="I32">
            <v>3337405841</v>
          </cell>
        </row>
        <row r="33">
          <cell r="G33">
            <v>3</v>
          </cell>
          <cell r="H33" t="str">
            <v>Within 165 feet</v>
          </cell>
          <cell r="I33">
            <v>3337405851</v>
          </cell>
        </row>
        <row r="34">
          <cell r="G34">
            <v>1</v>
          </cell>
          <cell r="H34" t="str">
            <v>Within 1 mile</v>
          </cell>
          <cell r="I34">
            <v>3352750258</v>
          </cell>
        </row>
        <row r="35">
          <cell r="G35">
            <v>8</v>
          </cell>
          <cell r="H35" t="str">
            <v>Within 165 feet</v>
          </cell>
          <cell r="I35">
            <v>3337405875</v>
          </cell>
        </row>
        <row r="36">
          <cell r="G36">
            <v>6</v>
          </cell>
          <cell r="H36" t="str">
            <v>Within 165 feet</v>
          </cell>
          <cell r="I36">
            <v>3337405876</v>
          </cell>
        </row>
        <row r="37">
          <cell r="G37">
            <v>2</v>
          </cell>
          <cell r="H37" t="str">
            <v>Within 165 feet</v>
          </cell>
          <cell r="I37">
            <v>3342618042</v>
          </cell>
        </row>
        <row r="38">
          <cell r="G38">
            <v>4</v>
          </cell>
          <cell r="H38" t="str">
            <v>Within 1 mile</v>
          </cell>
          <cell r="I38">
            <v>3365669816</v>
          </cell>
        </row>
        <row r="39">
          <cell r="G39">
            <v>3</v>
          </cell>
          <cell r="H39" t="str">
            <v>Within 40 feet</v>
          </cell>
          <cell r="I39">
            <v>3337405945</v>
          </cell>
        </row>
        <row r="40">
          <cell r="G40">
            <v>2</v>
          </cell>
          <cell r="H40" t="str">
            <v>Within 1 mile</v>
          </cell>
          <cell r="I40">
            <v>3337428205</v>
          </cell>
        </row>
        <row r="41">
          <cell r="G41">
            <v>2</v>
          </cell>
          <cell r="H41" t="str">
            <v>Not Verified to be within 1 mile</v>
          </cell>
          <cell r="I41">
            <v>3342618238</v>
          </cell>
        </row>
        <row r="42">
          <cell r="G42">
            <v>2</v>
          </cell>
          <cell r="H42" t="str">
            <v>Not Verified to be within 1 mile</v>
          </cell>
          <cell r="I42">
            <v>3342618215</v>
          </cell>
        </row>
        <row r="43">
          <cell r="G43">
            <v>3</v>
          </cell>
          <cell r="H43" t="str">
            <v>Within 1 mile</v>
          </cell>
          <cell r="I43">
            <v>3337405994</v>
          </cell>
        </row>
        <row r="44">
          <cell r="G44">
            <v>1</v>
          </cell>
          <cell r="H44" t="str">
            <v>Within 40 feet</v>
          </cell>
          <cell r="I44">
            <v>3349559578</v>
          </cell>
        </row>
        <row r="45">
          <cell r="G45">
            <v>3</v>
          </cell>
          <cell r="H45" t="str">
            <v>Not Verified to be within 1 mile</v>
          </cell>
          <cell r="I45">
            <v>3342618203</v>
          </cell>
        </row>
        <row r="46">
          <cell r="G46">
            <v>8</v>
          </cell>
          <cell r="H46" t="str">
            <v>Within 165 feet</v>
          </cell>
          <cell r="I46">
            <v>3337406029</v>
          </cell>
        </row>
        <row r="47">
          <cell r="G47">
            <v>6</v>
          </cell>
          <cell r="H47" t="str">
            <v>Within 40 feet</v>
          </cell>
          <cell r="I47">
            <v>3337406039</v>
          </cell>
        </row>
        <row r="48">
          <cell r="G48">
            <v>5</v>
          </cell>
          <cell r="H48" t="str">
            <v>Within 40 feet</v>
          </cell>
          <cell r="I48">
            <v>3337427457</v>
          </cell>
        </row>
        <row r="49">
          <cell r="G49">
            <v>3</v>
          </cell>
          <cell r="H49" t="str">
            <v>Within 40 feet</v>
          </cell>
          <cell r="I49">
            <v>3352750139</v>
          </cell>
        </row>
        <row r="50">
          <cell r="G50">
            <v>1</v>
          </cell>
          <cell r="H50" t="str">
            <v>Within 40 feet</v>
          </cell>
          <cell r="I50">
            <v>3352750138</v>
          </cell>
        </row>
        <row r="51">
          <cell r="G51">
            <v>1</v>
          </cell>
          <cell r="H51" t="str">
            <v>Not Verified to be within 1 mile</v>
          </cell>
          <cell r="I51">
            <v>3342618050</v>
          </cell>
        </row>
        <row r="52">
          <cell r="G52">
            <v>5</v>
          </cell>
          <cell r="H52" t="str">
            <v>Within 165 feet</v>
          </cell>
          <cell r="I52">
            <v>3337406065</v>
          </cell>
        </row>
        <row r="53">
          <cell r="G53">
            <v>1</v>
          </cell>
          <cell r="H53" t="str">
            <v>Within 1 mile</v>
          </cell>
          <cell r="I53">
            <v>3337406075</v>
          </cell>
        </row>
        <row r="54">
          <cell r="G54">
            <v>4</v>
          </cell>
          <cell r="H54" t="str">
            <v>Within 40 feet</v>
          </cell>
          <cell r="I54">
            <v>3353097876</v>
          </cell>
        </row>
        <row r="55">
          <cell r="G55">
            <v>2</v>
          </cell>
          <cell r="H55" t="str">
            <v>Not Verified to be within 1 mile</v>
          </cell>
          <cell r="I55">
            <v>3342618108</v>
          </cell>
        </row>
        <row r="56">
          <cell r="G56">
            <v>5</v>
          </cell>
          <cell r="H56" t="str">
            <v>Within 1 mile</v>
          </cell>
          <cell r="I56">
            <v>3337406092</v>
          </cell>
        </row>
        <row r="57">
          <cell r="G57">
            <v>4</v>
          </cell>
          <cell r="H57" t="str">
            <v>Within 40 feet</v>
          </cell>
          <cell r="I57">
            <v>3349559515</v>
          </cell>
        </row>
        <row r="58">
          <cell r="G58">
            <v>3</v>
          </cell>
          <cell r="H58" t="str">
            <v>Within 40 feet</v>
          </cell>
          <cell r="I58">
            <v>3337406222</v>
          </cell>
        </row>
        <row r="59">
          <cell r="G59">
            <v>1</v>
          </cell>
          <cell r="H59" t="str">
            <v>Within 40 feet</v>
          </cell>
          <cell r="I59">
            <v>3349559567</v>
          </cell>
        </row>
        <row r="60">
          <cell r="G60">
            <v>3</v>
          </cell>
          <cell r="H60" t="str">
            <v>Not verified to be within 1 mile</v>
          </cell>
          <cell r="I60">
            <v>3337406235</v>
          </cell>
        </row>
        <row r="61">
          <cell r="G61">
            <v>3</v>
          </cell>
          <cell r="H61" t="str">
            <v>Not Verified to be within 1 mile</v>
          </cell>
          <cell r="I61">
            <v>3337406236</v>
          </cell>
        </row>
        <row r="62">
          <cell r="G62">
            <v>1</v>
          </cell>
          <cell r="H62" t="str">
            <v>Within 1 mile</v>
          </cell>
          <cell r="I62">
            <v>3337427508</v>
          </cell>
        </row>
        <row r="63">
          <cell r="G63">
            <v>9</v>
          </cell>
          <cell r="H63" t="str">
            <v>Within 40 feet</v>
          </cell>
          <cell r="I63">
            <v>3337406253</v>
          </cell>
        </row>
        <row r="64">
          <cell r="G64">
            <v>1</v>
          </cell>
          <cell r="H64" t="str">
            <v>Not Verified to be within 1 mile</v>
          </cell>
          <cell r="I64">
            <v>3342618167</v>
          </cell>
        </row>
        <row r="65">
          <cell r="G65">
            <v>1</v>
          </cell>
          <cell r="H65" t="str">
            <v>Not Verified to be within 1 mile</v>
          </cell>
          <cell r="I65">
            <v>3342618232</v>
          </cell>
        </row>
        <row r="66">
          <cell r="G66">
            <v>2</v>
          </cell>
          <cell r="H66" t="str">
            <v>Within 40 feet</v>
          </cell>
          <cell r="I66">
            <v>3349559646</v>
          </cell>
        </row>
        <row r="67">
          <cell r="G67">
            <v>2</v>
          </cell>
          <cell r="H67" t="str">
            <v>Within 1 mile</v>
          </cell>
          <cell r="I67">
            <v>3342618182</v>
          </cell>
        </row>
        <row r="68">
          <cell r="G68">
            <v>2</v>
          </cell>
          <cell r="H68" t="str">
            <v>Not Verified to be within 1 mile</v>
          </cell>
          <cell r="I68">
            <v>3337406279</v>
          </cell>
        </row>
        <row r="69">
          <cell r="G69">
            <v>1</v>
          </cell>
          <cell r="H69" t="str">
            <v>Within 40 feet</v>
          </cell>
          <cell r="I69">
            <v>3349559565</v>
          </cell>
        </row>
        <row r="70">
          <cell r="G70">
            <v>3</v>
          </cell>
          <cell r="H70" t="str">
            <v>Within 165 feet</v>
          </cell>
          <cell r="I70">
            <v>3337406291</v>
          </cell>
        </row>
        <row r="71">
          <cell r="G71">
            <v>1</v>
          </cell>
          <cell r="H71" t="str">
            <v>Not Verified to be within 1 mile</v>
          </cell>
          <cell r="I71">
            <v>3342618333</v>
          </cell>
        </row>
        <row r="72">
          <cell r="G72">
            <v>1</v>
          </cell>
          <cell r="H72" t="str">
            <v>Not verified to be within 1 mile</v>
          </cell>
          <cell r="I72">
            <v>3349560041</v>
          </cell>
        </row>
        <row r="73">
          <cell r="G73">
            <v>1</v>
          </cell>
          <cell r="H73" t="str">
            <v>Not verified to be within 1 mile</v>
          </cell>
          <cell r="I73">
            <v>3349560331</v>
          </cell>
        </row>
        <row r="74">
          <cell r="G74">
            <v>2</v>
          </cell>
          <cell r="H74" t="str">
            <v>Within 1 mile</v>
          </cell>
          <cell r="I74">
            <v>3342618130</v>
          </cell>
        </row>
        <row r="75">
          <cell r="G75">
            <v>4</v>
          </cell>
          <cell r="H75" t="str">
            <v>Within 165 feet</v>
          </cell>
          <cell r="I75">
            <v>3353098108</v>
          </cell>
        </row>
        <row r="76">
          <cell r="G76">
            <v>2</v>
          </cell>
          <cell r="H76" t="str">
            <v>Within 40 feet</v>
          </cell>
          <cell r="I76">
            <v>3337406325</v>
          </cell>
        </row>
        <row r="77">
          <cell r="G77">
            <v>2</v>
          </cell>
          <cell r="H77" t="str">
            <v>Within 165 feet</v>
          </cell>
          <cell r="I77">
            <v>3337406328</v>
          </cell>
        </row>
        <row r="78">
          <cell r="G78">
            <v>4</v>
          </cell>
          <cell r="H78" t="str">
            <v>Within 165 feet</v>
          </cell>
          <cell r="I78">
            <v>3349559676</v>
          </cell>
        </row>
        <row r="79">
          <cell r="G79">
            <v>5</v>
          </cell>
          <cell r="H79" t="str">
            <v>Not verified to be within 1 mile</v>
          </cell>
          <cell r="I79">
            <v>3349560178</v>
          </cell>
        </row>
        <row r="80">
          <cell r="G80">
            <v>6</v>
          </cell>
          <cell r="H80" t="str">
            <v>Within 165 feet</v>
          </cell>
          <cell r="I80">
            <v>3337406371</v>
          </cell>
        </row>
        <row r="81">
          <cell r="G81">
            <v>2</v>
          </cell>
          <cell r="H81" t="str">
            <v>Within 1 mile</v>
          </cell>
          <cell r="I81">
            <v>3342617827</v>
          </cell>
        </row>
        <row r="82">
          <cell r="G82">
            <v>2</v>
          </cell>
          <cell r="H82" t="str">
            <v>Within 1 mile</v>
          </cell>
          <cell r="I82">
            <v>3337406374</v>
          </cell>
        </row>
        <row r="83">
          <cell r="G83">
            <v>3</v>
          </cell>
          <cell r="H83" t="str">
            <v>Within 1 mile</v>
          </cell>
          <cell r="I83">
            <v>3337428236</v>
          </cell>
        </row>
        <row r="84">
          <cell r="G84">
            <v>2</v>
          </cell>
          <cell r="H84" t="str">
            <v>Within 165 feet</v>
          </cell>
          <cell r="I84">
            <v>3337406412</v>
          </cell>
        </row>
        <row r="85">
          <cell r="G85">
            <v>1</v>
          </cell>
          <cell r="H85" t="str">
            <v>Not verified to be within 1 mile</v>
          </cell>
          <cell r="I85">
            <v>3349560076</v>
          </cell>
        </row>
        <row r="86">
          <cell r="G86">
            <v>2</v>
          </cell>
          <cell r="H86" t="str">
            <v>Not Verified to be within 1 mile</v>
          </cell>
          <cell r="I86">
            <v>3342618126</v>
          </cell>
        </row>
        <row r="87">
          <cell r="G87">
            <v>1</v>
          </cell>
          <cell r="H87" t="str">
            <v>Not Verified to be within 1 mile</v>
          </cell>
          <cell r="I87">
            <v>3342618089</v>
          </cell>
        </row>
        <row r="88">
          <cell r="G88">
            <v>2</v>
          </cell>
          <cell r="H88" t="str">
            <v>Within 165 feet</v>
          </cell>
          <cell r="I88">
            <v>3352749992</v>
          </cell>
        </row>
        <row r="89">
          <cell r="G89">
            <v>1</v>
          </cell>
          <cell r="H89" t="str">
            <v>Within 165 feet</v>
          </cell>
          <cell r="I89">
            <v>3338290484</v>
          </cell>
        </row>
        <row r="90">
          <cell r="G90">
            <v>1</v>
          </cell>
          <cell r="H90" t="str">
            <v>Not Verified to be within 1 mile</v>
          </cell>
          <cell r="I90">
            <v>3342618281</v>
          </cell>
        </row>
        <row r="91">
          <cell r="G91">
            <v>3</v>
          </cell>
          <cell r="H91" t="str">
            <v>Within 40 feet</v>
          </cell>
          <cell r="I91">
            <v>3337406568</v>
          </cell>
        </row>
        <row r="92">
          <cell r="G92">
            <v>2</v>
          </cell>
          <cell r="H92" t="str">
            <v>Within 1 mile</v>
          </cell>
          <cell r="I92">
            <v>3352749896</v>
          </cell>
        </row>
        <row r="93">
          <cell r="G93">
            <v>4</v>
          </cell>
          <cell r="H93" t="str">
            <v>Within 165 feet</v>
          </cell>
          <cell r="I93">
            <v>3337406590</v>
          </cell>
        </row>
        <row r="94">
          <cell r="G94">
            <v>4</v>
          </cell>
          <cell r="H94" t="str">
            <v>Within 40 feet</v>
          </cell>
          <cell r="I94">
            <v>3337406602</v>
          </cell>
        </row>
        <row r="95">
          <cell r="G95">
            <v>2</v>
          </cell>
          <cell r="H95" t="str">
            <v>Within 1 mile</v>
          </cell>
          <cell r="I95">
            <v>3352749982</v>
          </cell>
        </row>
        <row r="96">
          <cell r="G96">
            <v>1</v>
          </cell>
          <cell r="H96" t="str">
            <v>Not Verified to be within 1 mile</v>
          </cell>
          <cell r="I96">
            <v>3337406632</v>
          </cell>
        </row>
        <row r="97">
          <cell r="G97">
            <v>3</v>
          </cell>
          <cell r="H97" t="str">
            <v>Within 165 feet</v>
          </cell>
          <cell r="I97">
            <v>3337406649</v>
          </cell>
        </row>
        <row r="98">
          <cell r="G98">
            <v>2</v>
          </cell>
          <cell r="H98" t="str">
            <v>Not verified to be within 1 mile</v>
          </cell>
          <cell r="I98">
            <v>3349559693</v>
          </cell>
        </row>
        <row r="99">
          <cell r="G99">
            <v>2</v>
          </cell>
          <cell r="H99" t="str">
            <v>Within 1 mile</v>
          </cell>
          <cell r="I99">
            <v>3353097619</v>
          </cell>
        </row>
        <row r="100">
          <cell r="G100">
            <v>2</v>
          </cell>
          <cell r="H100" t="str">
            <v>Not verified to be within 1 mile</v>
          </cell>
          <cell r="I100">
            <v>3349559868</v>
          </cell>
        </row>
        <row r="101">
          <cell r="G101">
            <v>1</v>
          </cell>
          <cell r="H101" t="str">
            <v>Within 1 mile</v>
          </cell>
          <cell r="I101">
            <v>3342618366</v>
          </cell>
        </row>
        <row r="102">
          <cell r="G102">
            <v>3</v>
          </cell>
          <cell r="H102" t="str">
            <v>Not verified to be within 1 mile</v>
          </cell>
          <cell r="I102">
            <v>3349560078</v>
          </cell>
        </row>
        <row r="103">
          <cell r="G103">
            <v>4</v>
          </cell>
          <cell r="H103" t="str">
            <v>Within 1 mile</v>
          </cell>
          <cell r="I103">
            <v>3337406789</v>
          </cell>
        </row>
        <row r="104">
          <cell r="G104">
            <v>3</v>
          </cell>
          <cell r="H104" t="str">
            <v>Within 1 mile</v>
          </cell>
          <cell r="I104">
            <v>3337406795</v>
          </cell>
        </row>
        <row r="105">
          <cell r="G105">
            <v>2</v>
          </cell>
          <cell r="H105" t="str">
            <v>Within 1 mile</v>
          </cell>
          <cell r="I105">
            <v>3337406808</v>
          </cell>
        </row>
        <row r="106">
          <cell r="G106">
            <v>4</v>
          </cell>
          <cell r="H106" t="str">
            <v>Within 1 mile</v>
          </cell>
          <cell r="I106">
            <v>3337406818</v>
          </cell>
        </row>
        <row r="107">
          <cell r="G107">
            <v>0</v>
          </cell>
          <cell r="H107" t="str">
            <v>Within 165 feet</v>
          </cell>
          <cell r="I107">
            <v>3337406821</v>
          </cell>
        </row>
        <row r="108">
          <cell r="G108">
            <v>0</v>
          </cell>
          <cell r="H108" t="str">
            <v>Within 1 mile</v>
          </cell>
          <cell r="I108">
            <v>3337406822</v>
          </cell>
        </row>
        <row r="109">
          <cell r="G109">
            <v>2</v>
          </cell>
          <cell r="H109" t="str">
            <v>Within 1 mile</v>
          </cell>
          <cell r="I109">
            <v>3352749976</v>
          </cell>
        </row>
        <row r="110">
          <cell r="G110">
            <v>7</v>
          </cell>
          <cell r="H110" t="str">
            <v>Within 40 feet</v>
          </cell>
          <cell r="I110">
            <v>3337406824</v>
          </cell>
        </row>
        <row r="111">
          <cell r="G111">
            <v>5</v>
          </cell>
          <cell r="H111" t="str">
            <v>Within 1 mile</v>
          </cell>
          <cell r="I111">
            <v>3337406842</v>
          </cell>
        </row>
        <row r="112">
          <cell r="G112">
            <v>3</v>
          </cell>
          <cell r="H112" t="str">
            <v>Within 1 mile</v>
          </cell>
          <cell r="I112">
            <v>3341136911</v>
          </cell>
        </row>
        <row r="113">
          <cell r="G113">
            <v>1</v>
          </cell>
          <cell r="H113" t="str">
            <v>Not Verified to be within 1 mile</v>
          </cell>
          <cell r="I113">
            <v>3342618111</v>
          </cell>
        </row>
        <row r="114">
          <cell r="G114">
            <v>3</v>
          </cell>
          <cell r="H114" t="str">
            <v>Not Verified to be within 1 mile</v>
          </cell>
          <cell r="I114">
            <v>3342618095</v>
          </cell>
        </row>
        <row r="115">
          <cell r="G115">
            <v>5</v>
          </cell>
          <cell r="H115" t="str">
            <v>Within 1 mile</v>
          </cell>
          <cell r="I115">
            <v>3337406867</v>
          </cell>
        </row>
        <row r="116">
          <cell r="G116">
            <v>2</v>
          </cell>
          <cell r="H116" t="str">
            <v>Within 1 mile</v>
          </cell>
          <cell r="I116">
            <v>3337406868</v>
          </cell>
        </row>
        <row r="117">
          <cell r="G117">
            <v>2</v>
          </cell>
          <cell r="H117" t="str">
            <v>Not Verified to be within 1 mile</v>
          </cell>
          <cell r="I117">
            <v>3342618197</v>
          </cell>
        </row>
        <row r="118">
          <cell r="G118">
            <v>2</v>
          </cell>
          <cell r="H118" t="str">
            <v>Within 165 feet</v>
          </cell>
          <cell r="I118">
            <v>3337406880</v>
          </cell>
        </row>
        <row r="119">
          <cell r="G119">
            <v>2</v>
          </cell>
          <cell r="H119" t="str">
            <v>Within 165 feet</v>
          </cell>
          <cell r="I119">
            <v>3349560088</v>
          </cell>
        </row>
        <row r="120">
          <cell r="G120">
            <v>2</v>
          </cell>
          <cell r="H120" t="str">
            <v>Within 1 mile</v>
          </cell>
          <cell r="I120">
            <v>3352750254</v>
          </cell>
        </row>
        <row r="121">
          <cell r="G121">
            <v>2</v>
          </cell>
          <cell r="H121" t="str">
            <v>Within 165 feet</v>
          </cell>
          <cell r="I121">
            <v>3337406994</v>
          </cell>
        </row>
        <row r="122">
          <cell r="G122">
            <v>2</v>
          </cell>
          <cell r="H122" t="str">
            <v>Within 165 feet</v>
          </cell>
          <cell r="I122">
            <v>3337406995</v>
          </cell>
        </row>
        <row r="123">
          <cell r="G123">
            <v>2</v>
          </cell>
          <cell r="H123" t="str">
            <v>Within 165 feet</v>
          </cell>
          <cell r="I123">
            <v>3337407000</v>
          </cell>
        </row>
        <row r="124">
          <cell r="G124">
            <v>1</v>
          </cell>
          <cell r="H124" t="str">
            <v>Within 165 feet</v>
          </cell>
          <cell r="I124">
            <v>3337407041</v>
          </cell>
        </row>
        <row r="125">
          <cell r="G125">
            <v>1</v>
          </cell>
          <cell r="H125" t="str">
            <v>Within 165 feet</v>
          </cell>
          <cell r="I125">
            <v>3349560137</v>
          </cell>
        </row>
        <row r="126">
          <cell r="G126">
            <v>1</v>
          </cell>
          <cell r="H126" t="str">
            <v>Within 1 mile</v>
          </cell>
          <cell r="I126">
            <v>3337428131</v>
          </cell>
        </row>
        <row r="127">
          <cell r="G127">
            <v>15</v>
          </cell>
          <cell r="H127" t="str">
            <v>Within 165 feet</v>
          </cell>
          <cell r="I127">
            <v>3337407067</v>
          </cell>
        </row>
        <row r="128">
          <cell r="G128">
            <v>3</v>
          </cell>
          <cell r="H128" t="str">
            <v>Not verified to be within 1 mile</v>
          </cell>
          <cell r="I128">
            <v>3349559961</v>
          </cell>
        </row>
        <row r="129">
          <cell r="G129">
            <v>2</v>
          </cell>
          <cell r="H129" t="str">
            <v>Within 1 mile</v>
          </cell>
          <cell r="I129">
            <v>3352749859</v>
          </cell>
        </row>
        <row r="130">
          <cell r="G130">
            <v>2</v>
          </cell>
          <cell r="H130" t="str">
            <v>Not verified to be within 1 mile</v>
          </cell>
          <cell r="I130">
            <v>3337407118</v>
          </cell>
        </row>
        <row r="131">
          <cell r="G131">
            <v>1</v>
          </cell>
          <cell r="H131" t="str">
            <v>Within 1 mile</v>
          </cell>
          <cell r="I131">
            <v>3337407116</v>
          </cell>
        </row>
        <row r="132">
          <cell r="G132">
            <v>2</v>
          </cell>
          <cell r="H132" t="str">
            <v>Within 1 mile</v>
          </cell>
          <cell r="I132">
            <v>3352750273</v>
          </cell>
        </row>
        <row r="133">
          <cell r="G133">
            <v>1</v>
          </cell>
          <cell r="H133" t="str">
            <v>Not verified to be within 1 mile</v>
          </cell>
          <cell r="I133">
            <v>3349560072</v>
          </cell>
        </row>
        <row r="134">
          <cell r="G134">
            <v>2</v>
          </cell>
          <cell r="H134" t="str">
            <v>Not verified to be within 1 mile</v>
          </cell>
          <cell r="I134">
            <v>3349559794</v>
          </cell>
        </row>
        <row r="135">
          <cell r="G135">
            <v>4</v>
          </cell>
          <cell r="H135" t="str">
            <v>Within 40 feet</v>
          </cell>
          <cell r="I135">
            <v>3337407138</v>
          </cell>
        </row>
        <row r="136">
          <cell r="G136">
            <v>0</v>
          </cell>
          <cell r="H136" t="str">
            <v>Within 1 mile</v>
          </cell>
          <cell r="I136">
            <v>3352750212</v>
          </cell>
        </row>
        <row r="137">
          <cell r="G137">
            <v>1</v>
          </cell>
          <cell r="H137" t="str">
            <v>Not Verified to be within 1 mile</v>
          </cell>
          <cell r="I137">
            <v>3342618103</v>
          </cell>
        </row>
        <row r="138">
          <cell r="G138">
            <v>6</v>
          </cell>
          <cell r="H138" t="str">
            <v>Within 1 mile</v>
          </cell>
          <cell r="I138">
            <v>3337407183</v>
          </cell>
        </row>
        <row r="139">
          <cell r="G139">
            <v>1</v>
          </cell>
          <cell r="H139" t="str">
            <v>Within 1 mile</v>
          </cell>
          <cell r="I139">
            <v>3337428299</v>
          </cell>
        </row>
        <row r="140">
          <cell r="G140">
            <v>1</v>
          </cell>
          <cell r="H140" t="str">
            <v>Within 165 feet</v>
          </cell>
          <cell r="I140">
            <v>3337407204</v>
          </cell>
        </row>
        <row r="141">
          <cell r="G141">
            <v>4</v>
          </cell>
          <cell r="H141" t="str">
            <v>Within 40 feet</v>
          </cell>
          <cell r="I141">
            <v>3337407237</v>
          </cell>
        </row>
        <row r="142">
          <cell r="G142">
            <v>2</v>
          </cell>
          <cell r="H142" t="str">
            <v>Within 1 mile</v>
          </cell>
          <cell r="I142">
            <v>3337407254</v>
          </cell>
        </row>
        <row r="143">
          <cell r="G143">
            <v>1</v>
          </cell>
          <cell r="H143" t="str">
            <v>Not Verified to be within 1 mile</v>
          </cell>
          <cell r="I143">
            <v>3342618135</v>
          </cell>
        </row>
        <row r="144">
          <cell r="G144">
            <v>17</v>
          </cell>
          <cell r="H144" t="str">
            <v>Within 165 feet</v>
          </cell>
          <cell r="I144">
            <v>3337407277</v>
          </cell>
        </row>
        <row r="145">
          <cell r="G145">
            <v>3</v>
          </cell>
          <cell r="H145" t="str">
            <v>Within 1 mile</v>
          </cell>
          <cell r="I145">
            <v>3337428017</v>
          </cell>
        </row>
        <row r="146">
          <cell r="G146">
            <v>6</v>
          </cell>
          <cell r="H146" t="str">
            <v>Within 165 feet</v>
          </cell>
          <cell r="I146">
            <v>3337407283</v>
          </cell>
        </row>
        <row r="147">
          <cell r="G147">
            <v>2</v>
          </cell>
          <cell r="H147" t="str">
            <v>Not verified to be within 1 mile</v>
          </cell>
          <cell r="I147">
            <v>3349560031</v>
          </cell>
        </row>
        <row r="148">
          <cell r="G148">
            <v>1</v>
          </cell>
          <cell r="H148" t="str">
            <v>Within 1 mile</v>
          </cell>
          <cell r="I148">
            <v>3342617843</v>
          </cell>
        </row>
        <row r="149">
          <cell r="G149">
            <v>8</v>
          </cell>
          <cell r="H149" t="str">
            <v>Within 165 feet</v>
          </cell>
          <cell r="I149">
            <v>3337407300</v>
          </cell>
        </row>
        <row r="150">
          <cell r="G150">
            <v>2</v>
          </cell>
          <cell r="H150" t="str">
            <v>Within 165 feet</v>
          </cell>
          <cell r="I150">
            <v>3337407303</v>
          </cell>
        </row>
        <row r="151">
          <cell r="G151">
            <v>1</v>
          </cell>
          <cell r="H151" t="str">
            <v>Within 165 feet</v>
          </cell>
          <cell r="I151">
            <v>3342618041</v>
          </cell>
        </row>
        <row r="152">
          <cell r="G152">
            <v>1</v>
          </cell>
          <cell r="H152" t="str">
            <v>Within 1 mile</v>
          </cell>
          <cell r="I152">
            <v>3353098092</v>
          </cell>
        </row>
        <row r="153">
          <cell r="G153">
            <v>5</v>
          </cell>
          <cell r="H153" t="str">
            <v>Within 40 feet</v>
          </cell>
          <cell r="I153">
            <v>3353097805</v>
          </cell>
        </row>
        <row r="154">
          <cell r="G154">
            <v>8</v>
          </cell>
          <cell r="H154" t="str">
            <v>Within 40 feet</v>
          </cell>
          <cell r="I154">
            <v>3337430122</v>
          </cell>
        </row>
        <row r="155">
          <cell r="G155">
            <v>2</v>
          </cell>
          <cell r="H155" t="str">
            <v>Within 1 mile</v>
          </cell>
          <cell r="I155">
            <v>3342618390</v>
          </cell>
        </row>
        <row r="156">
          <cell r="G156">
            <v>2</v>
          </cell>
          <cell r="H156" t="str">
            <v>Within 165 feet</v>
          </cell>
          <cell r="I156">
            <v>3342618358</v>
          </cell>
        </row>
        <row r="157">
          <cell r="G157">
            <v>2</v>
          </cell>
          <cell r="H157" t="str">
            <v>Within 165 feet</v>
          </cell>
          <cell r="I157">
            <v>3342618316</v>
          </cell>
        </row>
        <row r="158">
          <cell r="G158">
            <v>1</v>
          </cell>
          <cell r="H158" t="str">
            <v>Within 165 feet</v>
          </cell>
          <cell r="I158">
            <v>3337407432</v>
          </cell>
        </row>
        <row r="159">
          <cell r="G159">
            <v>2</v>
          </cell>
          <cell r="H159" t="str">
            <v>Within 165 feet</v>
          </cell>
          <cell r="I159">
            <v>3342617461</v>
          </cell>
        </row>
        <row r="160">
          <cell r="G160">
            <v>1</v>
          </cell>
          <cell r="H160" t="str">
            <v>Not Verified to be within 1 mile</v>
          </cell>
          <cell r="I160">
            <v>3342618150</v>
          </cell>
        </row>
        <row r="161">
          <cell r="G161">
            <v>3</v>
          </cell>
          <cell r="H161" t="str">
            <v>Not Verified to be within 1 mile</v>
          </cell>
          <cell r="I161">
            <v>3342617892</v>
          </cell>
        </row>
        <row r="162">
          <cell r="G162">
            <v>2</v>
          </cell>
          <cell r="H162" t="str">
            <v>Within 165 feet</v>
          </cell>
          <cell r="I162">
            <v>3337407446</v>
          </cell>
        </row>
        <row r="163">
          <cell r="G163">
            <v>1</v>
          </cell>
          <cell r="H163" t="str">
            <v>Within 1 mile</v>
          </cell>
          <cell r="I163">
            <v>3337407462</v>
          </cell>
        </row>
        <row r="164">
          <cell r="G164">
            <v>10</v>
          </cell>
          <cell r="H164" t="str">
            <v>Within 165 feet</v>
          </cell>
          <cell r="I164">
            <v>3337407478</v>
          </cell>
        </row>
        <row r="165">
          <cell r="G165">
            <v>15</v>
          </cell>
          <cell r="H165" t="str">
            <v>Within 40 feet</v>
          </cell>
          <cell r="I165">
            <v>3337407492</v>
          </cell>
        </row>
        <row r="166">
          <cell r="G166">
            <v>2</v>
          </cell>
          <cell r="H166" t="str">
            <v>Within 1 mile</v>
          </cell>
          <cell r="I166">
            <v>3337407495</v>
          </cell>
        </row>
        <row r="167">
          <cell r="G167">
            <v>4</v>
          </cell>
          <cell r="H167" t="str">
            <v>Within 40 feet</v>
          </cell>
          <cell r="I167">
            <v>3349559549</v>
          </cell>
        </row>
        <row r="168">
          <cell r="G168">
            <v>5</v>
          </cell>
          <cell r="H168" t="str">
            <v>Within 165 feet</v>
          </cell>
          <cell r="I168">
            <v>3337407512</v>
          </cell>
        </row>
        <row r="169">
          <cell r="G169">
            <v>2</v>
          </cell>
          <cell r="H169" t="str">
            <v>Not Verified to be within 1 mile</v>
          </cell>
          <cell r="I169">
            <v>3342618415</v>
          </cell>
        </row>
        <row r="170">
          <cell r="G170">
            <v>3</v>
          </cell>
          <cell r="H170" t="str">
            <v>Within 40 feet</v>
          </cell>
          <cell r="I170">
            <v>3337407551</v>
          </cell>
        </row>
        <row r="171">
          <cell r="G171">
            <v>2</v>
          </cell>
          <cell r="H171" t="str">
            <v>Within 40 feet</v>
          </cell>
          <cell r="I171">
            <v>3353097803</v>
          </cell>
        </row>
        <row r="172">
          <cell r="G172">
            <v>1</v>
          </cell>
          <cell r="H172" t="str">
            <v>Within 165 feet</v>
          </cell>
          <cell r="I172">
            <v>3342618045</v>
          </cell>
        </row>
        <row r="173">
          <cell r="G173">
            <v>3</v>
          </cell>
          <cell r="H173" t="str">
            <v>Within 1 mile</v>
          </cell>
          <cell r="I173">
            <v>3342618189</v>
          </cell>
        </row>
        <row r="174">
          <cell r="G174">
            <v>3</v>
          </cell>
          <cell r="H174" t="str">
            <v>Within 165 feet</v>
          </cell>
          <cell r="I174">
            <v>3349559930</v>
          </cell>
        </row>
        <row r="175">
          <cell r="G175">
            <v>6</v>
          </cell>
          <cell r="H175" t="str">
            <v>Within 1 mile</v>
          </cell>
          <cell r="I175">
            <v>3337407591</v>
          </cell>
        </row>
        <row r="176">
          <cell r="G176">
            <v>2</v>
          </cell>
          <cell r="H176" t="str">
            <v>Within 165 feet</v>
          </cell>
          <cell r="I176">
            <v>3337407592</v>
          </cell>
        </row>
        <row r="177">
          <cell r="G177">
            <v>2</v>
          </cell>
          <cell r="H177" t="str">
            <v>Not Verified to be within 1 mile</v>
          </cell>
          <cell r="I177">
            <v>3342618257</v>
          </cell>
        </row>
        <row r="178">
          <cell r="G178">
            <v>1</v>
          </cell>
          <cell r="H178" t="str">
            <v>Within 1 mile</v>
          </cell>
          <cell r="I178">
            <v>3353097518</v>
          </cell>
        </row>
        <row r="179">
          <cell r="G179">
            <v>2</v>
          </cell>
          <cell r="H179" t="str">
            <v>Within 165 feet</v>
          </cell>
          <cell r="I179">
            <v>3352750017</v>
          </cell>
        </row>
        <row r="180">
          <cell r="G180">
            <v>1</v>
          </cell>
          <cell r="H180" t="str">
            <v>Within 1 mile</v>
          </cell>
          <cell r="I180">
            <v>3337407624</v>
          </cell>
        </row>
        <row r="181">
          <cell r="G181">
            <v>2</v>
          </cell>
          <cell r="H181" t="str">
            <v>Within 165 feet</v>
          </cell>
          <cell r="I181">
            <v>3349559689</v>
          </cell>
        </row>
        <row r="182">
          <cell r="G182">
            <v>1</v>
          </cell>
          <cell r="H182" t="str">
            <v>Not Verified to be within 1 mile</v>
          </cell>
          <cell r="I182">
            <v>3337407636</v>
          </cell>
        </row>
        <row r="183">
          <cell r="G183">
            <v>2</v>
          </cell>
          <cell r="H183" t="str">
            <v>Within 40 feet</v>
          </cell>
          <cell r="I183">
            <v>3352750117</v>
          </cell>
        </row>
        <row r="184">
          <cell r="G184">
            <v>1</v>
          </cell>
          <cell r="H184" t="str">
            <v>Not verified to be within 1 mile</v>
          </cell>
          <cell r="I184">
            <v>3349559951</v>
          </cell>
        </row>
        <row r="185">
          <cell r="G185">
            <v>2</v>
          </cell>
          <cell r="H185" t="str">
            <v>Within 165 feet</v>
          </cell>
          <cell r="I185">
            <v>3337407673</v>
          </cell>
        </row>
        <row r="186">
          <cell r="G186">
            <v>2</v>
          </cell>
          <cell r="H186" t="str">
            <v>Within 165 feet</v>
          </cell>
          <cell r="I186">
            <v>3342618421</v>
          </cell>
        </row>
        <row r="187">
          <cell r="G187">
            <v>3</v>
          </cell>
          <cell r="H187" t="str">
            <v>Within 1 mile</v>
          </cell>
          <cell r="I187">
            <v>3337407696</v>
          </cell>
        </row>
        <row r="188">
          <cell r="G188">
            <v>1</v>
          </cell>
          <cell r="H188" t="str">
            <v>Within 1 mile</v>
          </cell>
          <cell r="I188">
            <v>3337407698</v>
          </cell>
        </row>
        <row r="189">
          <cell r="G189">
            <v>2</v>
          </cell>
          <cell r="H189" t="str">
            <v>Within 165 feet</v>
          </cell>
          <cell r="I189">
            <v>3349559674</v>
          </cell>
        </row>
        <row r="190">
          <cell r="G190">
            <v>1</v>
          </cell>
          <cell r="H190" t="str">
            <v>Within 40 feet</v>
          </cell>
          <cell r="I190">
            <v>3349559551</v>
          </cell>
        </row>
        <row r="191">
          <cell r="G191">
            <v>2</v>
          </cell>
          <cell r="H191" t="str">
            <v>Not verified to be within 1 mile</v>
          </cell>
          <cell r="I191">
            <v>3337407717</v>
          </cell>
        </row>
        <row r="192">
          <cell r="G192">
            <v>2</v>
          </cell>
          <cell r="H192" t="str">
            <v>Within 1 mile</v>
          </cell>
          <cell r="I192">
            <v>3352749858</v>
          </cell>
        </row>
        <row r="193">
          <cell r="G193">
            <v>1</v>
          </cell>
          <cell r="H193" t="str">
            <v>Within 1 mile</v>
          </cell>
          <cell r="I193">
            <v>3337428694</v>
          </cell>
        </row>
        <row r="194">
          <cell r="G194">
            <v>34</v>
          </cell>
          <cell r="H194" t="str">
            <v>Within 40 feet</v>
          </cell>
          <cell r="I194">
            <v>3337407745</v>
          </cell>
        </row>
        <row r="195">
          <cell r="G195">
            <v>8</v>
          </cell>
          <cell r="H195" t="str">
            <v>Within 40 feet</v>
          </cell>
          <cell r="I195">
            <v>3352750349</v>
          </cell>
        </row>
        <row r="196">
          <cell r="G196">
            <v>2</v>
          </cell>
          <cell r="H196" t="str">
            <v>Within 165 feet</v>
          </cell>
          <cell r="I196">
            <v>3337428160</v>
          </cell>
        </row>
        <row r="197">
          <cell r="G197">
            <v>1</v>
          </cell>
          <cell r="H197" t="str">
            <v>Not Verified to be within 1 mile</v>
          </cell>
          <cell r="I197">
            <v>3337407749</v>
          </cell>
        </row>
        <row r="198">
          <cell r="G198">
            <v>2</v>
          </cell>
          <cell r="H198" t="str">
            <v>Not Verified to be within 1 mile</v>
          </cell>
          <cell r="I198">
            <v>3337407750</v>
          </cell>
        </row>
        <row r="199">
          <cell r="G199">
            <v>1</v>
          </cell>
          <cell r="H199" t="str">
            <v>Not Verified to be within 1 mile</v>
          </cell>
          <cell r="I199">
            <v>3342618313</v>
          </cell>
        </row>
        <row r="200">
          <cell r="G200">
            <v>1</v>
          </cell>
          <cell r="H200" t="str">
            <v>Within 1 mile</v>
          </cell>
          <cell r="I200">
            <v>3337428335</v>
          </cell>
        </row>
        <row r="201">
          <cell r="G201">
            <v>1</v>
          </cell>
          <cell r="H201" t="str">
            <v>Within 1 mile</v>
          </cell>
          <cell r="I201">
            <v>3342618000</v>
          </cell>
        </row>
        <row r="202">
          <cell r="G202">
            <v>4</v>
          </cell>
          <cell r="H202" t="str">
            <v>Within 165 feet</v>
          </cell>
          <cell r="I202">
            <v>3337407783</v>
          </cell>
        </row>
        <row r="203">
          <cell r="G203">
            <v>3</v>
          </cell>
          <cell r="H203" t="str">
            <v>Within 165 feet</v>
          </cell>
          <cell r="I203">
            <v>3337407785</v>
          </cell>
        </row>
        <row r="204">
          <cell r="G204">
            <v>4</v>
          </cell>
          <cell r="H204" t="str">
            <v>Not Verified to be within 1 mile</v>
          </cell>
          <cell r="I204">
            <v>3342618139</v>
          </cell>
        </row>
        <row r="205">
          <cell r="G205">
            <v>2</v>
          </cell>
          <cell r="H205" t="str">
            <v>Within 1 mile</v>
          </cell>
          <cell r="I205">
            <v>3342618180</v>
          </cell>
        </row>
        <row r="206">
          <cell r="G206">
            <v>4</v>
          </cell>
          <cell r="H206" t="str">
            <v>Not verified to be within 1 mile</v>
          </cell>
          <cell r="I206">
            <v>3349559718</v>
          </cell>
        </row>
        <row r="207">
          <cell r="G207">
            <v>2</v>
          </cell>
          <cell r="H207" t="str">
            <v>Within 1 mile</v>
          </cell>
          <cell r="I207">
            <v>3352750215</v>
          </cell>
        </row>
        <row r="208">
          <cell r="G208">
            <v>1</v>
          </cell>
          <cell r="H208" t="str">
            <v>Within 165 feet</v>
          </cell>
          <cell r="I208">
            <v>3342618263</v>
          </cell>
        </row>
        <row r="209">
          <cell r="G209">
            <v>23</v>
          </cell>
          <cell r="H209" t="str">
            <v>Within 40 feet</v>
          </cell>
          <cell r="I209">
            <v>3337407825</v>
          </cell>
        </row>
        <row r="210">
          <cell r="G210">
            <v>1</v>
          </cell>
          <cell r="H210" t="str">
            <v>Not verified to be within 1 mile</v>
          </cell>
          <cell r="I210">
            <v>3349559962</v>
          </cell>
        </row>
        <row r="211">
          <cell r="G211">
            <v>1</v>
          </cell>
          <cell r="H211" t="str">
            <v>Within 1 mile</v>
          </cell>
          <cell r="I211">
            <v>3337407830</v>
          </cell>
        </row>
        <row r="212">
          <cell r="G212">
            <v>5</v>
          </cell>
          <cell r="H212" t="str">
            <v>Within 40 feet</v>
          </cell>
          <cell r="I212">
            <v>3337407839</v>
          </cell>
        </row>
        <row r="213">
          <cell r="G213">
            <v>1</v>
          </cell>
          <cell r="H213" t="str">
            <v>Not verified to be within 1 mile</v>
          </cell>
          <cell r="I213">
            <v>3349560338</v>
          </cell>
        </row>
        <row r="214">
          <cell r="G214">
            <v>2</v>
          </cell>
          <cell r="H214" t="str">
            <v>Within 165 feet</v>
          </cell>
          <cell r="I214">
            <v>3337407856</v>
          </cell>
        </row>
        <row r="215">
          <cell r="G215">
            <v>3</v>
          </cell>
          <cell r="H215" t="str">
            <v>Within 1 mile</v>
          </cell>
          <cell r="I215">
            <v>3337407871</v>
          </cell>
        </row>
        <row r="216">
          <cell r="G216">
            <v>4</v>
          </cell>
          <cell r="H216" t="str">
            <v>Within 1 mile</v>
          </cell>
          <cell r="I216">
            <v>3337427710</v>
          </cell>
        </row>
        <row r="217">
          <cell r="G217">
            <v>3</v>
          </cell>
          <cell r="H217" t="str">
            <v>Within 165 feet</v>
          </cell>
          <cell r="I217">
            <v>3337407876</v>
          </cell>
        </row>
        <row r="218">
          <cell r="G218">
            <v>2</v>
          </cell>
          <cell r="H218" t="str">
            <v>Within 40 feet</v>
          </cell>
          <cell r="I218">
            <v>3337407878</v>
          </cell>
        </row>
        <row r="219">
          <cell r="G219">
            <v>2</v>
          </cell>
          <cell r="H219" t="str">
            <v>Within 165 feet</v>
          </cell>
          <cell r="I219">
            <v>3349560168</v>
          </cell>
        </row>
        <row r="220">
          <cell r="G220">
            <v>4</v>
          </cell>
          <cell r="H220" t="str">
            <v>Within 165 feet</v>
          </cell>
          <cell r="I220">
            <v>3352750222</v>
          </cell>
        </row>
        <row r="221">
          <cell r="G221">
            <v>3</v>
          </cell>
          <cell r="H221" t="str">
            <v>Within 40 feet</v>
          </cell>
          <cell r="I221">
            <v>3337407899</v>
          </cell>
        </row>
        <row r="222">
          <cell r="G222">
            <v>2</v>
          </cell>
          <cell r="H222" t="str">
            <v>Within 165 feet</v>
          </cell>
          <cell r="I222">
            <v>3338290448</v>
          </cell>
        </row>
        <row r="223">
          <cell r="G223">
            <v>0</v>
          </cell>
          <cell r="H223" t="str">
            <v>Within 40 feet</v>
          </cell>
          <cell r="I223">
            <v>3337407919</v>
          </cell>
        </row>
        <row r="224">
          <cell r="G224">
            <v>2</v>
          </cell>
          <cell r="H224" t="str">
            <v>Within 165 feet</v>
          </cell>
          <cell r="I224">
            <v>3342617952</v>
          </cell>
        </row>
        <row r="225">
          <cell r="G225">
            <v>3</v>
          </cell>
          <cell r="H225" t="str">
            <v>Within 1 mile</v>
          </cell>
          <cell r="I225">
            <v>3337407968</v>
          </cell>
        </row>
        <row r="226">
          <cell r="G226">
            <v>2</v>
          </cell>
          <cell r="H226" t="str">
            <v>Within 165 feet</v>
          </cell>
          <cell r="I226">
            <v>3337407977</v>
          </cell>
        </row>
        <row r="227">
          <cell r="G227">
            <v>1</v>
          </cell>
          <cell r="H227" t="str">
            <v>Not verified to be within 1 mile</v>
          </cell>
          <cell r="I227">
            <v>3349560205</v>
          </cell>
        </row>
        <row r="228">
          <cell r="G228">
            <v>3</v>
          </cell>
          <cell r="H228" t="str">
            <v>Within 165 feet</v>
          </cell>
          <cell r="I228">
            <v>3337407984</v>
          </cell>
        </row>
        <row r="229">
          <cell r="G229">
            <v>11</v>
          </cell>
          <cell r="H229" t="str">
            <v>Within 40 feet</v>
          </cell>
          <cell r="I229">
            <v>3337408001</v>
          </cell>
        </row>
        <row r="230">
          <cell r="G230">
            <v>1</v>
          </cell>
          <cell r="H230" t="str">
            <v>Within 1 mile</v>
          </cell>
          <cell r="I230">
            <v>3337408003</v>
          </cell>
        </row>
        <row r="231">
          <cell r="G231">
            <v>2</v>
          </cell>
          <cell r="H231" t="str">
            <v>Within 40 feet</v>
          </cell>
          <cell r="I231">
            <v>3353097874</v>
          </cell>
        </row>
        <row r="232">
          <cell r="G232">
            <v>6</v>
          </cell>
          <cell r="H232" t="str">
            <v>Within 165 feet</v>
          </cell>
          <cell r="I232">
            <v>3349559970</v>
          </cell>
        </row>
        <row r="233">
          <cell r="G233">
            <v>1</v>
          </cell>
          <cell r="H233" t="str">
            <v>Not verified to be within 1 mile</v>
          </cell>
          <cell r="I233">
            <v>3349559998</v>
          </cell>
        </row>
        <row r="234">
          <cell r="G234">
            <v>2</v>
          </cell>
          <cell r="H234" t="str">
            <v>Within 1 mile</v>
          </cell>
          <cell r="I234">
            <v>3337408026</v>
          </cell>
        </row>
        <row r="235">
          <cell r="G235">
            <v>4</v>
          </cell>
          <cell r="H235" t="str">
            <v>Within 40 feet</v>
          </cell>
          <cell r="I235">
            <v>3337408044</v>
          </cell>
        </row>
        <row r="236">
          <cell r="G236">
            <v>2</v>
          </cell>
          <cell r="H236" t="str">
            <v>Within 165 feet</v>
          </cell>
          <cell r="I236">
            <v>3338155032</v>
          </cell>
        </row>
        <row r="237">
          <cell r="G237">
            <v>2</v>
          </cell>
          <cell r="H237" t="str">
            <v>Within 1 mile</v>
          </cell>
          <cell r="I237">
            <v>3342617832</v>
          </cell>
        </row>
        <row r="238">
          <cell r="G238">
            <v>2</v>
          </cell>
          <cell r="H238" t="str">
            <v>Within 1 mile</v>
          </cell>
          <cell r="I238">
            <v>3352749888</v>
          </cell>
        </row>
        <row r="239">
          <cell r="G239">
            <v>1</v>
          </cell>
          <cell r="H239" t="str">
            <v>Within 1 mile</v>
          </cell>
          <cell r="I239">
            <v>3337428031</v>
          </cell>
        </row>
        <row r="240">
          <cell r="G240">
            <v>12</v>
          </cell>
          <cell r="H240" t="str">
            <v>Within 40 feet</v>
          </cell>
          <cell r="I240">
            <v>3337408135</v>
          </cell>
        </row>
        <row r="241">
          <cell r="G241">
            <v>3</v>
          </cell>
          <cell r="H241" t="str">
            <v>Within 1 mile</v>
          </cell>
          <cell r="I241">
            <v>3337427407</v>
          </cell>
        </row>
        <row r="242">
          <cell r="G242">
            <v>1</v>
          </cell>
          <cell r="H242" t="str">
            <v>Within 165 feet</v>
          </cell>
          <cell r="I242">
            <v>3337408146</v>
          </cell>
        </row>
        <row r="243">
          <cell r="G243">
            <v>1</v>
          </cell>
          <cell r="H243" t="str">
            <v>Within 40 feet</v>
          </cell>
          <cell r="I243">
            <v>3349559641</v>
          </cell>
        </row>
        <row r="244">
          <cell r="G244">
            <v>1</v>
          </cell>
          <cell r="H244" t="str">
            <v>Within 40 feet</v>
          </cell>
          <cell r="I244">
            <v>3337408167</v>
          </cell>
        </row>
        <row r="245">
          <cell r="G245">
            <v>1</v>
          </cell>
          <cell r="H245" t="str">
            <v>Not verified to be within 1 mile</v>
          </cell>
          <cell r="I245">
            <v>3349559856</v>
          </cell>
        </row>
        <row r="246">
          <cell r="G246">
            <v>2</v>
          </cell>
          <cell r="H246" t="str">
            <v>Within 1 mile</v>
          </cell>
          <cell r="I246">
            <v>3342617895</v>
          </cell>
        </row>
        <row r="247">
          <cell r="G247">
            <v>3</v>
          </cell>
          <cell r="H247" t="str">
            <v>Within 1 mile</v>
          </cell>
          <cell r="I247">
            <v>3337428310</v>
          </cell>
        </row>
        <row r="248">
          <cell r="G248">
            <v>1</v>
          </cell>
          <cell r="H248" t="str">
            <v>Not Verified to be within 1 mile</v>
          </cell>
          <cell r="I248">
            <v>3342618279</v>
          </cell>
        </row>
        <row r="249">
          <cell r="G249">
            <v>3</v>
          </cell>
          <cell r="H249" t="str">
            <v>Not Verified to be within 1 mile</v>
          </cell>
          <cell r="I249">
            <v>3342618204</v>
          </cell>
        </row>
        <row r="250">
          <cell r="G250">
            <v>4</v>
          </cell>
          <cell r="H250" t="str">
            <v>Within 165 feet</v>
          </cell>
          <cell r="I250">
            <v>3337408230</v>
          </cell>
        </row>
        <row r="251">
          <cell r="G251">
            <v>2</v>
          </cell>
          <cell r="H251" t="str">
            <v>Within 1 mile</v>
          </cell>
          <cell r="I251">
            <v>3337428233</v>
          </cell>
        </row>
        <row r="252">
          <cell r="G252">
            <v>1</v>
          </cell>
          <cell r="H252" t="str">
            <v>Within 1 mile</v>
          </cell>
          <cell r="I252">
            <v>3337408235</v>
          </cell>
        </row>
        <row r="253">
          <cell r="G253">
            <v>2</v>
          </cell>
          <cell r="H253" t="str">
            <v>Within 1 mile</v>
          </cell>
          <cell r="I253">
            <v>3342617817</v>
          </cell>
        </row>
        <row r="254">
          <cell r="G254">
            <v>2</v>
          </cell>
          <cell r="H254" t="str">
            <v>Not Verified to be within 1 mile</v>
          </cell>
          <cell r="I254">
            <v>3342618337</v>
          </cell>
        </row>
        <row r="255">
          <cell r="G255">
            <v>1</v>
          </cell>
          <cell r="H255" t="str">
            <v>Within 1 mile</v>
          </cell>
          <cell r="I255">
            <v>3353097795</v>
          </cell>
        </row>
        <row r="256">
          <cell r="G256">
            <v>1</v>
          </cell>
          <cell r="H256" t="str">
            <v>Within 1 mile</v>
          </cell>
          <cell r="I256">
            <v>3337408270</v>
          </cell>
        </row>
        <row r="257">
          <cell r="G257">
            <v>1</v>
          </cell>
          <cell r="H257" t="str">
            <v>Within 1 mile</v>
          </cell>
          <cell r="I257">
            <v>3337408281</v>
          </cell>
        </row>
        <row r="258">
          <cell r="G258">
            <v>1</v>
          </cell>
          <cell r="H258" t="str">
            <v>Not verified to be within 1 mile</v>
          </cell>
          <cell r="I258">
            <v>3349560015</v>
          </cell>
        </row>
        <row r="259">
          <cell r="G259">
            <v>8</v>
          </cell>
          <cell r="H259" t="str">
            <v>Not Verified to be within 1 mile</v>
          </cell>
          <cell r="I259">
            <v>3337408287</v>
          </cell>
        </row>
        <row r="260">
          <cell r="G260">
            <v>2</v>
          </cell>
          <cell r="H260" t="str">
            <v>Not Verified to be within 1 mile</v>
          </cell>
          <cell r="I260">
            <v>3337408295</v>
          </cell>
        </row>
        <row r="261">
          <cell r="G261">
            <v>4</v>
          </cell>
          <cell r="H261" t="str">
            <v>Within 1 mile</v>
          </cell>
          <cell r="I261">
            <v>3337408315</v>
          </cell>
        </row>
        <row r="262">
          <cell r="G262">
            <v>2</v>
          </cell>
          <cell r="H262" t="str">
            <v>Within 1 mile</v>
          </cell>
          <cell r="I262">
            <v>3337408321</v>
          </cell>
        </row>
        <row r="263">
          <cell r="G263">
            <v>2</v>
          </cell>
          <cell r="H263" t="str">
            <v>Within 165 feet</v>
          </cell>
          <cell r="I263">
            <v>3349559761</v>
          </cell>
        </row>
        <row r="264">
          <cell r="G264">
            <v>1</v>
          </cell>
          <cell r="H264" t="str">
            <v>Not verified to be within 1 mile</v>
          </cell>
          <cell r="I264">
            <v>3349559960</v>
          </cell>
        </row>
        <row r="265">
          <cell r="G265">
            <v>2</v>
          </cell>
          <cell r="H265" t="str">
            <v>Not Verified to be within 1 mile</v>
          </cell>
          <cell r="I265">
            <v>3342618283</v>
          </cell>
        </row>
        <row r="266">
          <cell r="G266">
            <v>5</v>
          </cell>
          <cell r="H266" t="str">
            <v>Within 40 feet</v>
          </cell>
          <cell r="I266">
            <v>3349559511</v>
          </cell>
        </row>
        <row r="267">
          <cell r="G267">
            <v>1</v>
          </cell>
          <cell r="H267" t="str">
            <v>Within 1 mile</v>
          </cell>
          <cell r="I267">
            <v>3352749990</v>
          </cell>
        </row>
        <row r="268">
          <cell r="G268">
            <v>3</v>
          </cell>
          <cell r="H268" t="str">
            <v>Not verified to be within 1 mile</v>
          </cell>
          <cell r="I268">
            <v>3337408409</v>
          </cell>
        </row>
        <row r="269">
          <cell r="G269">
            <v>3</v>
          </cell>
          <cell r="H269" t="str">
            <v>Within 1 mile</v>
          </cell>
          <cell r="I269">
            <v>3337408420</v>
          </cell>
        </row>
        <row r="270">
          <cell r="G270">
            <v>4</v>
          </cell>
          <cell r="H270" t="str">
            <v>Within 40 feet</v>
          </cell>
          <cell r="I270">
            <v>3337408422</v>
          </cell>
        </row>
        <row r="271">
          <cell r="G271">
            <v>3</v>
          </cell>
          <cell r="H271" t="str">
            <v>Within 1 mile</v>
          </cell>
          <cell r="I271">
            <v>3337408462</v>
          </cell>
        </row>
        <row r="272">
          <cell r="G272">
            <v>2</v>
          </cell>
          <cell r="H272" t="str">
            <v>Within 1 mile</v>
          </cell>
          <cell r="I272">
            <v>3342618365</v>
          </cell>
        </row>
        <row r="273">
          <cell r="G273">
            <v>11</v>
          </cell>
          <cell r="H273" t="str">
            <v>Within 165 feet</v>
          </cell>
          <cell r="I273">
            <v>3337408470</v>
          </cell>
        </row>
        <row r="274">
          <cell r="G274">
            <v>2</v>
          </cell>
          <cell r="H274" t="str">
            <v>Not Verified to be within 1 mile</v>
          </cell>
          <cell r="I274">
            <v>3342618146</v>
          </cell>
        </row>
        <row r="275">
          <cell r="G275">
            <v>2</v>
          </cell>
          <cell r="H275" t="str">
            <v>Within 1 mile</v>
          </cell>
          <cell r="I275">
            <v>3342618380</v>
          </cell>
        </row>
        <row r="276">
          <cell r="G276">
            <v>4</v>
          </cell>
          <cell r="H276" t="str">
            <v>Within 165 feet</v>
          </cell>
          <cell r="I276">
            <v>3349559763</v>
          </cell>
        </row>
        <row r="277">
          <cell r="G277">
            <v>10</v>
          </cell>
          <cell r="H277" t="str">
            <v>Within 165 feet</v>
          </cell>
          <cell r="I277">
            <v>3337408558</v>
          </cell>
        </row>
        <row r="278">
          <cell r="G278">
            <v>1</v>
          </cell>
          <cell r="H278" t="str">
            <v>Within 1 mile</v>
          </cell>
          <cell r="I278">
            <v>3337428281</v>
          </cell>
        </row>
        <row r="279">
          <cell r="G279">
            <v>2</v>
          </cell>
          <cell r="H279" t="str">
            <v>Within 1 mile</v>
          </cell>
          <cell r="I279">
            <v>3337408594</v>
          </cell>
        </row>
        <row r="280">
          <cell r="G280">
            <v>4</v>
          </cell>
          <cell r="H280" t="str">
            <v>Within 40 feet</v>
          </cell>
          <cell r="I280">
            <v>3337408593</v>
          </cell>
        </row>
        <row r="281">
          <cell r="G281">
            <v>4</v>
          </cell>
          <cell r="H281" t="str">
            <v>Within 40 feet</v>
          </cell>
          <cell r="I281">
            <v>3337408606</v>
          </cell>
        </row>
        <row r="282">
          <cell r="G282">
            <v>2</v>
          </cell>
          <cell r="H282" t="str">
            <v>Not verified to be within 1 mile</v>
          </cell>
          <cell r="I282">
            <v>3349560085</v>
          </cell>
        </row>
        <row r="283">
          <cell r="G283">
            <v>1</v>
          </cell>
          <cell r="H283" t="str">
            <v>Within 1 mile</v>
          </cell>
          <cell r="I283">
            <v>3337428291</v>
          </cell>
        </row>
        <row r="284">
          <cell r="G284">
            <v>1</v>
          </cell>
          <cell r="H284" t="str">
            <v>Not Verified to be within 1 mile</v>
          </cell>
          <cell r="I284">
            <v>3342618164</v>
          </cell>
        </row>
        <row r="285">
          <cell r="G285">
            <v>3</v>
          </cell>
          <cell r="H285" t="str">
            <v>Within 165 feet</v>
          </cell>
          <cell r="I285">
            <v>3342618217</v>
          </cell>
        </row>
        <row r="286">
          <cell r="G286">
            <v>1</v>
          </cell>
          <cell r="H286" t="str">
            <v>Not verified to be within 1 mile</v>
          </cell>
          <cell r="I286">
            <v>3349559717</v>
          </cell>
        </row>
        <row r="287">
          <cell r="G287">
            <v>2</v>
          </cell>
          <cell r="H287" t="str">
            <v>Within 40 feet</v>
          </cell>
          <cell r="I287">
            <v>3353097902</v>
          </cell>
        </row>
        <row r="288">
          <cell r="G288">
            <v>2</v>
          </cell>
          <cell r="H288" t="str">
            <v>Within 40 feet</v>
          </cell>
          <cell r="I288">
            <v>3349559561</v>
          </cell>
        </row>
        <row r="289">
          <cell r="G289">
            <v>2</v>
          </cell>
          <cell r="H289" t="str">
            <v>Within 165 feet</v>
          </cell>
          <cell r="I289">
            <v>3349559712</v>
          </cell>
        </row>
        <row r="290">
          <cell r="G290">
            <v>7</v>
          </cell>
          <cell r="H290" t="str">
            <v>Within 165 feet</v>
          </cell>
          <cell r="I290">
            <v>3337408698</v>
          </cell>
        </row>
        <row r="291">
          <cell r="G291">
            <v>1</v>
          </cell>
          <cell r="H291" t="str">
            <v>Not verified to be within 1 mile</v>
          </cell>
          <cell r="I291">
            <v>3349559934</v>
          </cell>
        </row>
        <row r="292">
          <cell r="G292">
            <v>1</v>
          </cell>
          <cell r="H292" t="str">
            <v>Within 1 mile</v>
          </cell>
          <cell r="I292">
            <v>3337408707</v>
          </cell>
        </row>
        <row r="293">
          <cell r="G293">
            <v>1</v>
          </cell>
          <cell r="H293" t="str">
            <v>Not verified to be within 1 mile</v>
          </cell>
          <cell r="I293">
            <v>3349560238</v>
          </cell>
        </row>
        <row r="294">
          <cell r="G294">
            <v>4</v>
          </cell>
          <cell r="H294" t="str">
            <v>Within 165 feet</v>
          </cell>
          <cell r="I294">
            <v>3342618104</v>
          </cell>
        </row>
        <row r="295">
          <cell r="G295">
            <v>4</v>
          </cell>
          <cell r="H295" t="str">
            <v>Within 1 mile</v>
          </cell>
          <cell r="I295">
            <v>3337408757</v>
          </cell>
        </row>
        <row r="296">
          <cell r="G296">
            <v>3</v>
          </cell>
          <cell r="H296" t="str">
            <v>Within 1 mile</v>
          </cell>
          <cell r="I296">
            <v>3337428082</v>
          </cell>
        </row>
        <row r="297">
          <cell r="G297">
            <v>1</v>
          </cell>
          <cell r="H297" t="str">
            <v>Within 1 mile</v>
          </cell>
          <cell r="I297">
            <v>3337408809</v>
          </cell>
        </row>
        <row r="298">
          <cell r="G298">
            <v>1</v>
          </cell>
          <cell r="H298" t="str">
            <v>Not Verified to be within 1 mile</v>
          </cell>
          <cell r="I298">
            <v>3342618220</v>
          </cell>
        </row>
        <row r="299">
          <cell r="G299">
            <v>2</v>
          </cell>
          <cell r="H299" t="str">
            <v>Not Verified to be within 1 mile</v>
          </cell>
          <cell r="I299">
            <v>3337408817</v>
          </cell>
        </row>
        <row r="300">
          <cell r="G300">
            <v>6</v>
          </cell>
          <cell r="H300" t="str">
            <v>Within 40 feet</v>
          </cell>
          <cell r="I300">
            <v>3337408830</v>
          </cell>
        </row>
        <row r="301">
          <cell r="G301">
            <v>1</v>
          </cell>
          <cell r="H301" t="str">
            <v>Within 1 mile</v>
          </cell>
          <cell r="I301">
            <v>3342618377</v>
          </cell>
        </row>
        <row r="302">
          <cell r="G302">
            <v>2</v>
          </cell>
          <cell r="H302" t="str">
            <v>Within 1 mile</v>
          </cell>
          <cell r="I302">
            <v>3353098144</v>
          </cell>
        </row>
        <row r="303">
          <cell r="G303">
            <v>1</v>
          </cell>
          <cell r="H303" t="str">
            <v>Within 1 mile</v>
          </cell>
          <cell r="I303">
            <v>3337408846</v>
          </cell>
        </row>
        <row r="304">
          <cell r="G304">
            <v>2</v>
          </cell>
          <cell r="H304" t="str">
            <v>Within 165 feet</v>
          </cell>
          <cell r="I304">
            <v>3337408852</v>
          </cell>
        </row>
        <row r="305">
          <cell r="G305">
            <v>1</v>
          </cell>
          <cell r="H305" t="str">
            <v>Within 1 mile</v>
          </cell>
          <cell r="I305">
            <v>3352749880</v>
          </cell>
        </row>
        <row r="306">
          <cell r="G306">
            <v>11</v>
          </cell>
          <cell r="H306" t="str">
            <v>Within 165 feet</v>
          </cell>
          <cell r="I306">
            <v>3337408861</v>
          </cell>
        </row>
        <row r="307">
          <cell r="G307">
            <v>5</v>
          </cell>
          <cell r="H307" t="str">
            <v>Within 165 feet</v>
          </cell>
          <cell r="I307">
            <v>3342617938</v>
          </cell>
        </row>
        <row r="308">
          <cell r="G308">
            <v>1</v>
          </cell>
          <cell r="H308" t="str">
            <v>Within 165 feet</v>
          </cell>
          <cell r="I308">
            <v>3342617899</v>
          </cell>
        </row>
        <row r="309">
          <cell r="G309">
            <v>2</v>
          </cell>
          <cell r="H309" t="str">
            <v>Within 40 feet</v>
          </cell>
          <cell r="I309">
            <v>3337408868</v>
          </cell>
        </row>
        <row r="310">
          <cell r="G310">
            <v>3</v>
          </cell>
          <cell r="H310" t="str">
            <v>Within 1 mile</v>
          </cell>
          <cell r="I310">
            <v>3353097787</v>
          </cell>
        </row>
        <row r="311">
          <cell r="G311">
            <v>2</v>
          </cell>
          <cell r="H311" t="str">
            <v>Within 40 feet</v>
          </cell>
          <cell r="I311">
            <v>3349559512</v>
          </cell>
        </row>
        <row r="312">
          <cell r="G312">
            <v>3</v>
          </cell>
          <cell r="H312" t="str">
            <v>Within 165 feet</v>
          </cell>
          <cell r="I312">
            <v>3337408897</v>
          </cell>
        </row>
        <row r="313">
          <cell r="G313">
            <v>6</v>
          </cell>
          <cell r="H313" t="str">
            <v>Within 1 mile</v>
          </cell>
          <cell r="I313">
            <v>3337408908</v>
          </cell>
        </row>
        <row r="314">
          <cell r="G314">
            <v>2</v>
          </cell>
          <cell r="H314" t="str">
            <v>Within 1 mile</v>
          </cell>
          <cell r="I314">
            <v>3337428278</v>
          </cell>
        </row>
        <row r="315">
          <cell r="G315">
            <v>3</v>
          </cell>
          <cell r="H315" t="str">
            <v>Within 165 feet</v>
          </cell>
          <cell r="I315">
            <v>3337408917</v>
          </cell>
        </row>
        <row r="316">
          <cell r="G316">
            <v>3</v>
          </cell>
          <cell r="H316" t="str">
            <v>Within 165 feet</v>
          </cell>
          <cell r="I316">
            <v>3349559758</v>
          </cell>
        </row>
        <row r="317">
          <cell r="G317">
            <v>3</v>
          </cell>
          <cell r="H317" t="str">
            <v>Not verified to be within 1 mile</v>
          </cell>
          <cell r="I317">
            <v>3365669814</v>
          </cell>
        </row>
        <row r="318">
          <cell r="G318">
            <v>5</v>
          </cell>
          <cell r="H318" t="str">
            <v>Within 165 feet</v>
          </cell>
          <cell r="I318">
            <v>3337408977</v>
          </cell>
        </row>
        <row r="319">
          <cell r="G319">
            <v>2</v>
          </cell>
          <cell r="H319" t="str">
            <v>Within 1 mile</v>
          </cell>
          <cell r="I319">
            <v>3342617894</v>
          </cell>
        </row>
        <row r="320">
          <cell r="G320">
            <v>1</v>
          </cell>
          <cell r="H320" t="str">
            <v>Not verified to be within 1 mile</v>
          </cell>
          <cell r="I320">
            <v>3349560119</v>
          </cell>
        </row>
        <row r="321">
          <cell r="G321">
            <v>2</v>
          </cell>
          <cell r="H321" t="str">
            <v>Within 1 mile</v>
          </cell>
          <cell r="I321">
            <v>3337427747</v>
          </cell>
        </row>
        <row r="322">
          <cell r="G322">
            <v>2</v>
          </cell>
          <cell r="H322" t="str">
            <v>Within 1 mile</v>
          </cell>
          <cell r="I322">
            <v>3353097799</v>
          </cell>
        </row>
        <row r="323">
          <cell r="G323">
            <v>4</v>
          </cell>
          <cell r="H323" t="str">
            <v>Within 165 feet</v>
          </cell>
          <cell r="I323">
            <v>3337409045</v>
          </cell>
        </row>
        <row r="324">
          <cell r="G324">
            <v>8</v>
          </cell>
          <cell r="H324" t="str">
            <v>Within 1 mile</v>
          </cell>
          <cell r="I324">
            <v>3337409051</v>
          </cell>
        </row>
        <row r="325">
          <cell r="G325">
            <v>1</v>
          </cell>
          <cell r="H325" t="str">
            <v>Not verified to be within 1 mile</v>
          </cell>
          <cell r="I325">
            <v>3349560236</v>
          </cell>
        </row>
        <row r="326">
          <cell r="G326">
            <v>1</v>
          </cell>
          <cell r="H326" t="str">
            <v>Not verified to be within 1 mile</v>
          </cell>
          <cell r="I326">
            <v>3349559830</v>
          </cell>
        </row>
        <row r="327">
          <cell r="G327">
            <v>1</v>
          </cell>
          <cell r="H327" t="str">
            <v>Within 165 feet</v>
          </cell>
          <cell r="I327">
            <v>3337409095</v>
          </cell>
        </row>
        <row r="328">
          <cell r="G328">
            <v>2</v>
          </cell>
          <cell r="H328" t="str">
            <v>Not verified to be within 1 mile</v>
          </cell>
          <cell r="I328">
            <v>3342617948</v>
          </cell>
        </row>
        <row r="329">
          <cell r="G329">
            <v>4</v>
          </cell>
          <cell r="H329" t="str">
            <v>Not Verified to be within 1 mile</v>
          </cell>
          <cell r="I329">
            <v>3337409131</v>
          </cell>
        </row>
        <row r="330">
          <cell r="G330">
            <v>15</v>
          </cell>
          <cell r="H330" t="str">
            <v>Within 40 feet</v>
          </cell>
          <cell r="I330">
            <v>3337409201</v>
          </cell>
        </row>
        <row r="331">
          <cell r="G331">
            <v>1</v>
          </cell>
          <cell r="H331" t="str">
            <v>Not Verified to be within 1 mile</v>
          </cell>
          <cell r="I331">
            <v>3342618096</v>
          </cell>
        </row>
        <row r="332">
          <cell r="G332">
            <v>1</v>
          </cell>
          <cell r="H332" t="str">
            <v>Within 165 feet</v>
          </cell>
          <cell r="I332">
            <v>3337409218</v>
          </cell>
        </row>
        <row r="333">
          <cell r="G333">
            <v>6</v>
          </cell>
          <cell r="H333" t="str">
            <v>Within 165 feet</v>
          </cell>
          <cell r="I333">
            <v>3337409220</v>
          </cell>
        </row>
        <row r="334">
          <cell r="G334">
            <v>2</v>
          </cell>
          <cell r="H334" t="str">
            <v>Within 1 mile</v>
          </cell>
          <cell r="I334">
            <v>3342617951</v>
          </cell>
        </row>
        <row r="335">
          <cell r="G335">
            <v>1</v>
          </cell>
          <cell r="H335" t="str">
            <v>Not Verified to be within 1 mile</v>
          </cell>
          <cell r="I335">
            <v>3342618097</v>
          </cell>
        </row>
        <row r="336">
          <cell r="G336">
            <v>3</v>
          </cell>
          <cell r="H336" t="str">
            <v>Within 1 mile</v>
          </cell>
          <cell r="I336">
            <v>3337409263</v>
          </cell>
        </row>
        <row r="337">
          <cell r="G337">
            <v>1</v>
          </cell>
          <cell r="H337" t="str">
            <v>Not verified to be within 1 mile</v>
          </cell>
          <cell r="I337">
            <v>3349560084</v>
          </cell>
        </row>
        <row r="338">
          <cell r="G338">
            <v>12</v>
          </cell>
          <cell r="H338" t="str">
            <v>Within 165 feet</v>
          </cell>
          <cell r="I338">
            <v>3337409315</v>
          </cell>
        </row>
        <row r="339">
          <cell r="G339">
            <v>3</v>
          </cell>
          <cell r="H339" t="str">
            <v>Within 1 mile</v>
          </cell>
          <cell r="I339">
            <v>3337428172</v>
          </cell>
        </row>
        <row r="340">
          <cell r="G340">
            <v>1</v>
          </cell>
          <cell r="H340" t="str">
            <v>Within 1 mile</v>
          </cell>
          <cell r="I340">
            <v>3337428000</v>
          </cell>
        </row>
        <row r="341">
          <cell r="G341">
            <v>2</v>
          </cell>
          <cell r="H341" t="str">
            <v>Within 1 mile</v>
          </cell>
          <cell r="I341">
            <v>3337428232</v>
          </cell>
        </row>
        <row r="342">
          <cell r="G342">
            <v>1</v>
          </cell>
          <cell r="H342" t="str">
            <v>Not Verified to be within 1 mile</v>
          </cell>
          <cell r="I342">
            <v>3342618235</v>
          </cell>
        </row>
        <row r="343">
          <cell r="G343">
            <v>2</v>
          </cell>
          <cell r="H343" t="str">
            <v>Within 1 mile</v>
          </cell>
          <cell r="I343">
            <v>3352750159</v>
          </cell>
        </row>
        <row r="344">
          <cell r="G344">
            <v>1</v>
          </cell>
          <cell r="H344" t="str">
            <v>Not verified to be within 1 mile</v>
          </cell>
          <cell r="I344">
            <v>3349559787</v>
          </cell>
        </row>
        <row r="345">
          <cell r="G345">
            <v>2</v>
          </cell>
          <cell r="H345" t="str">
            <v>Within 1 mile</v>
          </cell>
          <cell r="I345">
            <v>3342618251</v>
          </cell>
        </row>
        <row r="346">
          <cell r="G346">
            <v>3</v>
          </cell>
          <cell r="H346" t="str">
            <v>Within 165 feet</v>
          </cell>
          <cell r="I346">
            <v>3337409531</v>
          </cell>
        </row>
        <row r="347">
          <cell r="G347">
            <v>7</v>
          </cell>
          <cell r="H347" t="str">
            <v>Within 1 mile</v>
          </cell>
          <cell r="I347">
            <v>3337409538</v>
          </cell>
        </row>
        <row r="348">
          <cell r="G348">
            <v>1</v>
          </cell>
          <cell r="H348" t="str">
            <v>Within 165 feet</v>
          </cell>
          <cell r="I348">
            <v>3337409542</v>
          </cell>
        </row>
        <row r="349">
          <cell r="G349">
            <v>3</v>
          </cell>
          <cell r="H349" t="str">
            <v>Within 1 mile</v>
          </cell>
          <cell r="I349">
            <v>3353098145</v>
          </cell>
        </row>
        <row r="350">
          <cell r="G350">
            <v>2</v>
          </cell>
          <cell r="H350" t="str">
            <v>Not verified to be within 1 mile</v>
          </cell>
          <cell r="I350">
            <v>3349559913</v>
          </cell>
        </row>
        <row r="351">
          <cell r="G351">
            <v>1</v>
          </cell>
          <cell r="H351" t="str">
            <v>Not verified to be within 1 mile</v>
          </cell>
          <cell r="I351">
            <v>3349559823</v>
          </cell>
        </row>
        <row r="352">
          <cell r="G352">
            <v>2</v>
          </cell>
          <cell r="H352" t="str">
            <v>Not Verified to be within 1 mile</v>
          </cell>
          <cell r="I352">
            <v>3337409573</v>
          </cell>
        </row>
        <row r="353">
          <cell r="G353">
            <v>2</v>
          </cell>
          <cell r="H353" t="str">
            <v>Not verified to be within 1 mile</v>
          </cell>
          <cell r="I353">
            <v>3349560177</v>
          </cell>
        </row>
        <row r="354">
          <cell r="G354">
            <v>2</v>
          </cell>
          <cell r="H354" t="str">
            <v>Not verified to be within 1 mile</v>
          </cell>
          <cell r="I354">
            <v>3349560192</v>
          </cell>
        </row>
        <row r="355">
          <cell r="G355">
            <v>1</v>
          </cell>
          <cell r="H355" t="str">
            <v>Not verified to be within 1 mile</v>
          </cell>
          <cell r="I355">
            <v>3349560188</v>
          </cell>
        </row>
        <row r="356">
          <cell r="G356">
            <v>1</v>
          </cell>
          <cell r="H356" t="str">
            <v>Not verified to be within 1 mile</v>
          </cell>
          <cell r="I356">
            <v>3349560173</v>
          </cell>
        </row>
        <row r="357">
          <cell r="G357">
            <v>2</v>
          </cell>
          <cell r="H357" t="str">
            <v>Within 40 feet</v>
          </cell>
          <cell r="I357">
            <v>3337409576</v>
          </cell>
        </row>
        <row r="358">
          <cell r="G358">
            <v>1</v>
          </cell>
          <cell r="H358" t="str">
            <v>Not Verified to be within 1 mile</v>
          </cell>
          <cell r="I358">
            <v>3337431214</v>
          </cell>
        </row>
        <row r="359">
          <cell r="G359">
            <v>4</v>
          </cell>
          <cell r="H359" t="str">
            <v>Within 1 mile</v>
          </cell>
          <cell r="I359">
            <v>3337428273</v>
          </cell>
        </row>
        <row r="360">
          <cell r="G360">
            <v>1</v>
          </cell>
          <cell r="H360" t="str">
            <v>Within 1 mile</v>
          </cell>
          <cell r="I360">
            <v>3337428276</v>
          </cell>
        </row>
        <row r="361">
          <cell r="G361">
            <v>1</v>
          </cell>
          <cell r="H361" t="str">
            <v>Not Verified to be within 1 mile</v>
          </cell>
          <cell r="I361">
            <v>3342618143</v>
          </cell>
        </row>
        <row r="362">
          <cell r="G362">
            <v>4</v>
          </cell>
          <cell r="H362" t="str">
            <v>Within 1 mile</v>
          </cell>
          <cell r="I362">
            <v>3337428023</v>
          </cell>
        </row>
        <row r="363">
          <cell r="G363">
            <v>1</v>
          </cell>
          <cell r="H363" t="str">
            <v>Within 1 mile</v>
          </cell>
          <cell r="I363">
            <v>3342618087</v>
          </cell>
        </row>
        <row r="364">
          <cell r="G364">
            <v>1</v>
          </cell>
          <cell r="H364" t="str">
            <v>Not verified to be within 1 mile</v>
          </cell>
          <cell r="I364">
            <v>3349560325</v>
          </cell>
        </row>
        <row r="365">
          <cell r="G365">
            <v>4</v>
          </cell>
          <cell r="H365" t="str">
            <v>Within 165 feet</v>
          </cell>
          <cell r="I365">
            <v>3349559862</v>
          </cell>
        </row>
        <row r="366">
          <cell r="G366">
            <v>2</v>
          </cell>
          <cell r="H366" t="str">
            <v>Within 1 mile</v>
          </cell>
          <cell r="I366">
            <v>3352749837</v>
          </cell>
        </row>
        <row r="367">
          <cell r="G367">
            <v>2</v>
          </cell>
          <cell r="H367" t="str">
            <v>Not Verified to be within 1 mile</v>
          </cell>
          <cell r="I367">
            <v>3342618334</v>
          </cell>
        </row>
        <row r="368">
          <cell r="G368">
            <v>12</v>
          </cell>
          <cell r="H368" t="str">
            <v>Within 40 feet</v>
          </cell>
          <cell r="I368">
            <v>3337409645</v>
          </cell>
        </row>
        <row r="369">
          <cell r="G369">
            <v>4</v>
          </cell>
          <cell r="H369" t="str">
            <v>Within 40 feet</v>
          </cell>
          <cell r="I369">
            <v>3340396311</v>
          </cell>
        </row>
        <row r="370">
          <cell r="G370">
            <v>6</v>
          </cell>
          <cell r="H370" t="str">
            <v>Within 40 feet</v>
          </cell>
          <cell r="I370">
            <v>3337426904</v>
          </cell>
        </row>
        <row r="371">
          <cell r="G371">
            <v>4</v>
          </cell>
          <cell r="H371" t="str">
            <v>Within 1 mile</v>
          </cell>
          <cell r="I371">
            <v>3337409656</v>
          </cell>
        </row>
        <row r="372">
          <cell r="G372">
            <v>6</v>
          </cell>
          <cell r="H372" t="str">
            <v>Within 165 feet</v>
          </cell>
          <cell r="I372">
            <v>3349559838</v>
          </cell>
        </row>
        <row r="373">
          <cell r="G373">
            <v>2</v>
          </cell>
          <cell r="H373" t="str">
            <v>Within 1 mile</v>
          </cell>
          <cell r="I373">
            <v>3342617828</v>
          </cell>
        </row>
        <row r="374">
          <cell r="G374">
            <v>2</v>
          </cell>
          <cell r="H374" t="str">
            <v>Within 165 feet</v>
          </cell>
          <cell r="I374">
            <v>3349560011</v>
          </cell>
        </row>
        <row r="375">
          <cell r="G375">
            <v>1</v>
          </cell>
          <cell r="H375" t="str">
            <v>Not verified to be within 1 mile</v>
          </cell>
          <cell r="I375">
            <v>3349559914</v>
          </cell>
        </row>
        <row r="376">
          <cell r="G376">
            <v>1</v>
          </cell>
          <cell r="H376" t="str">
            <v>Not verified to be within 1 mile</v>
          </cell>
          <cell r="I376">
            <v>3349559874</v>
          </cell>
        </row>
        <row r="377">
          <cell r="G377">
            <v>12</v>
          </cell>
          <cell r="H377" t="str">
            <v>Within 165 feet</v>
          </cell>
          <cell r="I377">
            <v>3341136828</v>
          </cell>
        </row>
        <row r="378">
          <cell r="G378">
            <v>2</v>
          </cell>
          <cell r="H378" t="str">
            <v>Within 1 mile</v>
          </cell>
          <cell r="I378">
            <v>3352749925</v>
          </cell>
        </row>
        <row r="379">
          <cell r="G379">
            <v>1</v>
          </cell>
          <cell r="H379" t="str">
            <v>Not Verified to be within 1 mile</v>
          </cell>
          <cell r="I379">
            <v>3337409743</v>
          </cell>
        </row>
        <row r="380">
          <cell r="G380">
            <v>1</v>
          </cell>
          <cell r="H380" t="str">
            <v>Within 1 mile</v>
          </cell>
          <cell r="I380">
            <v>3337409748</v>
          </cell>
        </row>
        <row r="381">
          <cell r="G381">
            <v>3</v>
          </cell>
          <cell r="H381" t="str">
            <v>Within 165 feet</v>
          </cell>
          <cell r="I381">
            <v>3337409756</v>
          </cell>
        </row>
        <row r="382">
          <cell r="G382">
            <v>2</v>
          </cell>
          <cell r="H382" t="str">
            <v>Within 1 mile</v>
          </cell>
          <cell r="I382">
            <v>3353097640</v>
          </cell>
        </row>
        <row r="383">
          <cell r="G383">
            <v>1</v>
          </cell>
          <cell r="H383" t="str">
            <v>Within 1 mile</v>
          </cell>
          <cell r="I383">
            <v>3353098104</v>
          </cell>
        </row>
        <row r="384">
          <cell r="G384">
            <v>4</v>
          </cell>
          <cell r="H384" t="str">
            <v>Not verified to be within 1 mile</v>
          </cell>
          <cell r="I384">
            <v>3349560217</v>
          </cell>
        </row>
        <row r="385">
          <cell r="G385">
            <v>1</v>
          </cell>
          <cell r="H385" t="str">
            <v>Not verified to be within 1 mile</v>
          </cell>
          <cell r="I385">
            <v>3349559919</v>
          </cell>
        </row>
        <row r="386">
          <cell r="G386">
            <v>5</v>
          </cell>
          <cell r="H386" t="str">
            <v>Within 165 feet</v>
          </cell>
          <cell r="I386">
            <v>3349559832</v>
          </cell>
        </row>
        <row r="387">
          <cell r="G387">
            <v>9</v>
          </cell>
          <cell r="H387" t="str">
            <v>Within 165 feet</v>
          </cell>
          <cell r="I387">
            <v>3337409874</v>
          </cell>
        </row>
        <row r="388">
          <cell r="G388">
            <v>1</v>
          </cell>
          <cell r="H388" t="str">
            <v>Within 1 mile</v>
          </cell>
          <cell r="I388">
            <v>3342617990</v>
          </cell>
        </row>
        <row r="389">
          <cell r="G389">
            <v>1</v>
          </cell>
          <cell r="H389" t="str">
            <v>Not verified to be within 1 mile</v>
          </cell>
          <cell r="I389">
            <v>3349560278</v>
          </cell>
        </row>
        <row r="390">
          <cell r="G390">
            <v>1</v>
          </cell>
          <cell r="H390" t="str">
            <v>Not verified to be within 1 mile</v>
          </cell>
          <cell r="I390">
            <v>3349560387</v>
          </cell>
        </row>
        <row r="391">
          <cell r="G391">
            <v>2</v>
          </cell>
          <cell r="H391" t="str">
            <v>Not Verified to be within 1 mile</v>
          </cell>
          <cell r="I391">
            <v>3342617929</v>
          </cell>
        </row>
        <row r="392">
          <cell r="G392">
            <v>3</v>
          </cell>
          <cell r="H392" t="str">
            <v>Within 165 feet</v>
          </cell>
          <cell r="I392">
            <v>3337409954</v>
          </cell>
        </row>
        <row r="393">
          <cell r="G393">
            <v>2</v>
          </cell>
          <cell r="H393" t="str">
            <v>Within 1 mile</v>
          </cell>
          <cell r="I393">
            <v>3342618113</v>
          </cell>
        </row>
        <row r="394">
          <cell r="G394">
            <v>1</v>
          </cell>
          <cell r="H394" t="str">
            <v>Within 165 feet</v>
          </cell>
          <cell r="I394">
            <v>3337409983</v>
          </cell>
        </row>
        <row r="395">
          <cell r="G395">
            <v>1</v>
          </cell>
          <cell r="H395" t="str">
            <v>Not verified to be within 1 mile</v>
          </cell>
          <cell r="I395">
            <v>3349559805</v>
          </cell>
        </row>
        <row r="396">
          <cell r="G396">
            <v>1</v>
          </cell>
          <cell r="H396" t="str">
            <v>Not verified to be within 1 mile</v>
          </cell>
          <cell r="I396">
            <v>3349559825</v>
          </cell>
        </row>
        <row r="397">
          <cell r="G397">
            <v>2</v>
          </cell>
          <cell r="H397" t="str">
            <v>Within 165 feet</v>
          </cell>
          <cell r="I397">
            <v>3337410057</v>
          </cell>
        </row>
        <row r="398">
          <cell r="G398">
            <v>12</v>
          </cell>
          <cell r="H398" t="str">
            <v>Within 165 feet</v>
          </cell>
          <cell r="I398">
            <v>3337410062</v>
          </cell>
        </row>
        <row r="399">
          <cell r="G399">
            <v>3</v>
          </cell>
          <cell r="H399" t="str">
            <v>Within 40 feet</v>
          </cell>
          <cell r="I399">
            <v>3341136831</v>
          </cell>
        </row>
        <row r="400">
          <cell r="G400">
            <v>3</v>
          </cell>
          <cell r="H400" t="str">
            <v>Within 165 feet</v>
          </cell>
          <cell r="I400">
            <v>3337428277</v>
          </cell>
        </row>
        <row r="401">
          <cell r="G401">
            <v>1</v>
          </cell>
          <cell r="H401" t="str">
            <v>Not verified to be within 1 mile</v>
          </cell>
          <cell r="I401">
            <v>3349559963</v>
          </cell>
        </row>
        <row r="402">
          <cell r="G402">
            <v>2</v>
          </cell>
          <cell r="H402" t="str">
            <v>Within 1 mile</v>
          </cell>
          <cell r="I402">
            <v>3353097790</v>
          </cell>
        </row>
        <row r="403">
          <cell r="G403">
            <v>1</v>
          </cell>
          <cell r="H403" t="str">
            <v>Not Verified to be within 1 mile</v>
          </cell>
          <cell r="I403">
            <v>3342618228</v>
          </cell>
        </row>
        <row r="404">
          <cell r="G404">
            <v>5</v>
          </cell>
          <cell r="H404" t="str">
            <v>Within 1 mile</v>
          </cell>
          <cell r="I404">
            <v>3337428285</v>
          </cell>
        </row>
        <row r="405">
          <cell r="G405">
            <v>4</v>
          </cell>
          <cell r="H405" t="str">
            <v>Within 40 feet</v>
          </cell>
          <cell r="I405">
            <v>3337410138</v>
          </cell>
        </row>
        <row r="406">
          <cell r="G406">
            <v>4</v>
          </cell>
          <cell r="H406" t="str">
            <v>Within 40 feet</v>
          </cell>
          <cell r="I406">
            <v>3337410151</v>
          </cell>
        </row>
        <row r="407">
          <cell r="G407">
            <v>1</v>
          </cell>
          <cell r="H407" t="str">
            <v>Within 1 mile</v>
          </cell>
          <cell r="I407">
            <v>3337410164</v>
          </cell>
        </row>
        <row r="408">
          <cell r="G408">
            <v>8</v>
          </cell>
          <cell r="H408" t="str">
            <v>Within 40 feet</v>
          </cell>
          <cell r="I408">
            <v>3349559508</v>
          </cell>
        </row>
        <row r="409">
          <cell r="G409">
            <v>1</v>
          </cell>
          <cell r="H409" t="str">
            <v>Within 1 mile</v>
          </cell>
          <cell r="I409">
            <v>3337410170</v>
          </cell>
        </row>
        <row r="410">
          <cell r="G410">
            <v>2</v>
          </cell>
          <cell r="H410" t="str">
            <v>Within 1 mile</v>
          </cell>
          <cell r="I410">
            <v>3342618381</v>
          </cell>
        </row>
        <row r="411">
          <cell r="G411">
            <v>2</v>
          </cell>
          <cell r="H411" t="str">
            <v>Within 1 mile</v>
          </cell>
          <cell r="I411">
            <v>3352749867</v>
          </cell>
        </row>
        <row r="412">
          <cell r="G412">
            <v>1</v>
          </cell>
          <cell r="H412" t="str">
            <v>Not Verified to be within 1 mile</v>
          </cell>
          <cell r="I412">
            <v>3337410194</v>
          </cell>
        </row>
        <row r="413">
          <cell r="G413">
            <v>2</v>
          </cell>
          <cell r="H413" t="str">
            <v>Not verified to be within 1 mile</v>
          </cell>
          <cell r="I413">
            <v>3349559800</v>
          </cell>
        </row>
        <row r="414">
          <cell r="G414">
            <v>23</v>
          </cell>
          <cell r="H414" t="str">
            <v>Within 40 feet</v>
          </cell>
          <cell r="I414">
            <v>3337410205</v>
          </cell>
        </row>
        <row r="415">
          <cell r="G415">
            <v>2</v>
          </cell>
          <cell r="H415" t="str">
            <v>Within 1 mile</v>
          </cell>
          <cell r="I415">
            <v>3352750256</v>
          </cell>
        </row>
        <row r="416">
          <cell r="G416">
            <v>2</v>
          </cell>
          <cell r="H416" t="str">
            <v>Within 1 mile</v>
          </cell>
          <cell r="I416">
            <v>3337410218</v>
          </cell>
        </row>
        <row r="417">
          <cell r="G417">
            <v>3</v>
          </cell>
          <cell r="H417" t="str">
            <v>Not verified to be within 1 mile</v>
          </cell>
          <cell r="I417">
            <v>3337410227</v>
          </cell>
        </row>
        <row r="418">
          <cell r="G418">
            <v>5</v>
          </cell>
          <cell r="H418" t="str">
            <v>Within 40 feet</v>
          </cell>
          <cell r="I418">
            <v>3337410261</v>
          </cell>
        </row>
        <row r="419">
          <cell r="G419">
            <v>3</v>
          </cell>
          <cell r="H419" t="str">
            <v>Within 1 mile</v>
          </cell>
          <cell r="I419">
            <v>3337410263</v>
          </cell>
        </row>
        <row r="420">
          <cell r="G420">
            <v>2</v>
          </cell>
          <cell r="H420" t="str">
            <v>Within 1 mile</v>
          </cell>
          <cell r="I420">
            <v>3342617812</v>
          </cell>
        </row>
        <row r="421">
          <cell r="G421">
            <v>1</v>
          </cell>
          <cell r="H421" t="str">
            <v>Within 1 mile</v>
          </cell>
          <cell r="I421">
            <v>3352749879</v>
          </cell>
        </row>
        <row r="422">
          <cell r="G422">
            <v>2</v>
          </cell>
          <cell r="H422" t="str">
            <v>Within 165 feet</v>
          </cell>
          <cell r="I422">
            <v>3342618338</v>
          </cell>
        </row>
        <row r="423">
          <cell r="G423">
            <v>1</v>
          </cell>
          <cell r="H423" t="str">
            <v>Not verified to be within 1 mile</v>
          </cell>
          <cell r="I423">
            <v>3349559719</v>
          </cell>
        </row>
        <row r="424">
          <cell r="G424">
            <v>6</v>
          </cell>
          <cell r="H424" t="str">
            <v>Within 1 mile</v>
          </cell>
          <cell r="I424">
            <v>3337410310</v>
          </cell>
        </row>
        <row r="425">
          <cell r="G425">
            <v>11</v>
          </cell>
          <cell r="H425" t="str">
            <v>Within 40 feet</v>
          </cell>
          <cell r="I425">
            <v>3337410309</v>
          </cell>
        </row>
        <row r="426">
          <cell r="G426">
            <v>4</v>
          </cell>
          <cell r="H426" t="str">
            <v>Within 1 mile</v>
          </cell>
          <cell r="I426">
            <v>3365669817</v>
          </cell>
        </row>
        <row r="427">
          <cell r="G427">
            <v>2</v>
          </cell>
          <cell r="H427" t="str">
            <v>Within 165 feet</v>
          </cell>
          <cell r="I427">
            <v>3349559822</v>
          </cell>
        </row>
        <row r="428">
          <cell r="G428">
            <v>2</v>
          </cell>
          <cell r="H428" t="str">
            <v>Within 1 mile</v>
          </cell>
          <cell r="I428">
            <v>3352749869</v>
          </cell>
        </row>
        <row r="429">
          <cell r="G429">
            <v>4</v>
          </cell>
          <cell r="H429" t="str">
            <v>Within 165 feet</v>
          </cell>
          <cell r="I429">
            <v>3337410366</v>
          </cell>
        </row>
        <row r="430">
          <cell r="G430">
            <v>1</v>
          </cell>
          <cell r="H430" t="str">
            <v>Not Verified to be within 1 mile</v>
          </cell>
          <cell r="I430">
            <v>3342617610</v>
          </cell>
        </row>
        <row r="431">
          <cell r="G431">
            <v>2</v>
          </cell>
          <cell r="H431" t="str">
            <v>Within 1 mile</v>
          </cell>
          <cell r="I431">
            <v>3352750163</v>
          </cell>
        </row>
        <row r="432">
          <cell r="G432">
            <v>1</v>
          </cell>
          <cell r="H432" t="str">
            <v>Not verified to be within 1 mile</v>
          </cell>
          <cell r="I432">
            <v>3349560300</v>
          </cell>
        </row>
        <row r="433">
          <cell r="G433">
            <v>1</v>
          </cell>
          <cell r="H433" t="str">
            <v>Not Verified to be within 1 mile</v>
          </cell>
          <cell r="I433">
            <v>3342618083</v>
          </cell>
        </row>
        <row r="434">
          <cell r="G434">
            <v>2</v>
          </cell>
          <cell r="H434" t="str">
            <v>Not verified to be within 1 mile</v>
          </cell>
          <cell r="I434">
            <v>3349560319</v>
          </cell>
        </row>
        <row r="435">
          <cell r="G435">
            <v>3</v>
          </cell>
          <cell r="H435" t="str">
            <v>Within 1 mile</v>
          </cell>
          <cell r="I435">
            <v>3342617815</v>
          </cell>
        </row>
        <row r="436">
          <cell r="G436">
            <v>3</v>
          </cell>
          <cell r="H436" t="str">
            <v>Within 40 feet</v>
          </cell>
          <cell r="I436">
            <v>3337427840</v>
          </cell>
        </row>
        <row r="437">
          <cell r="G437">
            <v>2</v>
          </cell>
          <cell r="H437" t="str">
            <v>Within 1 mile</v>
          </cell>
          <cell r="I437">
            <v>3352749868</v>
          </cell>
        </row>
        <row r="438">
          <cell r="G438">
            <v>2</v>
          </cell>
          <cell r="H438" t="str">
            <v>Within 1 mile</v>
          </cell>
          <cell r="I438">
            <v>3342617926</v>
          </cell>
        </row>
        <row r="439">
          <cell r="G439">
            <v>1</v>
          </cell>
          <cell r="H439" t="str">
            <v>Not verified to be within 1 mile</v>
          </cell>
          <cell r="I439">
            <v>3337410454</v>
          </cell>
        </row>
        <row r="440">
          <cell r="G440">
            <v>0</v>
          </cell>
          <cell r="H440" t="str">
            <v>Not Verified to be within 1 mile</v>
          </cell>
          <cell r="I440">
            <v>3342618404</v>
          </cell>
        </row>
        <row r="441">
          <cell r="G441">
            <v>4</v>
          </cell>
          <cell r="H441" t="str">
            <v>Within 40 feet</v>
          </cell>
          <cell r="I441">
            <v>3353097802</v>
          </cell>
        </row>
        <row r="442">
          <cell r="G442">
            <v>7</v>
          </cell>
          <cell r="H442" t="str">
            <v>Within 1 mile</v>
          </cell>
          <cell r="I442">
            <v>3337410466</v>
          </cell>
        </row>
        <row r="443">
          <cell r="G443">
            <v>2</v>
          </cell>
          <cell r="H443" t="str">
            <v>Within 1 mile</v>
          </cell>
          <cell r="I443">
            <v>3337410469</v>
          </cell>
        </row>
        <row r="444">
          <cell r="G444">
            <v>12</v>
          </cell>
          <cell r="H444" t="str">
            <v>Within 165 feet</v>
          </cell>
          <cell r="I444">
            <v>3337410472</v>
          </cell>
        </row>
        <row r="445">
          <cell r="G445">
            <v>1</v>
          </cell>
          <cell r="H445" t="str">
            <v>Not verified to be within 1 mile</v>
          </cell>
          <cell r="I445">
            <v>3349560209</v>
          </cell>
        </row>
        <row r="446">
          <cell r="G446">
            <v>2</v>
          </cell>
          <cell r="H446" t="str">
            <v>Within 1 mile</v>
          </cell>
          <cell r="I446">
            <v>3337410499</v>
          </cell>
        </row>
        <row r="447">
          <cell r="G447">
            <v>1</v>
          </cell>
          <cell r="H447" t="str">
            <v>Within 1 mile</v>
          </cell>
          <cell r="I447">
            <v>3342617830</v>
          </cell>
        </row>
        <row r="448">
          <cell r="G448">
            <v>2</v>
          </cell>
          <cell r="H448" t="str">
            <v>Within 1 mile</v>
          </cell>
          <cell r="I448">
            <v>3352749882</v>
          </cell>
        </row>
        <row r="449">
          <cell r="G449">
            <v>1</v>
          </cell>
          <cell r="H449" t="str">
            <v>Not verified to be within 1 mile</v>
          </cell>
          <cell r="I449">
            <v>3349559921</v>
          </cell>
        </row>
        <row r="450">
          <cell r="G450">
            <v>5</v>
          </cell>
          <cell r="H450" t="str">
            <v>Not Verified to be within 1 mile</v>
          </cell>
          <cell r="I450">
            <v>3342618330</v>
          </cell>
        </row>
        <row r="451">
          <cell r="G451">
            <v>8</v>
          </cell>
          <cell r="H451" t="str">
            <v>Within 40 feet</v>
          </cell>
          <cell r="I451">
            <v>3337410535</v>
          </cell>
        </row>
        <row r="452">
          <cell r="G452">
            <v>2</v>
          </cell>
          <cell r="H452" t="str">
            <v>Within 1 mile</v>
          </cell>
          <cell r="I452">
            <v>3337410539</v>
          </cell>
        </row>
        <row r="453">
          <cell r="G453">
            <v>2</v>
          </cell>
          <cell r="H453" t="str">
            <v>Not verified to be within 1 mile</v>
          </cell>
          <cell r="I453">
            <v>3349559748</v>
          </cell>
        </row>
        <row r="454">
          <cell r="G454">
            <v>1</v>
          </cell>
          <cell r="H454" t="str">
            <v>Within 1 mile</v>
          </cell>
          <cell r="I454">
            <v>3337410598</v>
          </cell>
        </row>
        <row r="455">
          <cell r="G455">
            <v>3</v>
          </cell>
          <cell r="H455" t="str">
            <v>Within 1 mile</v>
          </cell>
          <cell r="I455">
            <v>3337427581</v>
          </cell>
        </row>
        <row r="456">
          <cell r="G456">
            <v>1</v>
          </cell>
          <cell r="H456" t="str">
            <v>Within 1 mile</v>
          </cell>
          <cell r="I456">
            <v>3337410635</v>
          </cell>
        </row>
        <row r="457">
          <cell r="G457">
            <v>4</v>
          </cell>
          <cell r="H457" t="str">
            <v>Within 165 feet</v>
          </cell>
          <cell r="I457">
            <v>3337410647</v>
          </cell>
        </row>
        <row r="458">
          <cell r="G458">
            <v>1</v>
          </cell>
          <cell r="H458" t="str">
            <v>Not verified to be within 1 mile</v>
          </cell>
          <cell r="I458">
            <v>3349559767</v>
          </cell>
        </row>
        <row r="459">
          <cell r="G459">
            <v>1</v>
          </cell>
          <cell r="H459" t="str">
            <v>Within 1 mile</v>
          </cell>
          <cell r="I459">
            <v>3337410672</v>
          </cell>
        </row>
        <row r="460">
          <cell r="G460">
            <v>2</v>
          </cell>
          <cell r="H460" t="str">
            <v>Within 1 mile</v>
          </cell>
          <cell r="I460">
            <v>3342617609</v>
          </cell>
        </row>
        <row r="461">
          <cell r="G461">
            <v>2</v>
          </cell>
          <cell r="H461" t="str">
            <v>Within 40 feet</v>
          </cell>
          <cell r="I461">
            <v>3349559632</v>
          </cell>
        </row>
        <row r="462">
          <cell r="G462">
            <v>1</v>
          </cell>
          <cell r="H462" t="str">
            <v>Within 1 mile</v>
          </cell>
          <cell r="I462">
            <v>3352750020</v>
          </cell>
        </row>
        <row r="463">
          <cell r="G463">
            <v>1</v>
          </cell>
          <cell r="H463" t="str">
            <v>Not Verified to be within 1 mile</v>
          </cell>
          <cell r="I463">
            <v>3337410691</v>
          </cell>
        </row>
        <row r="464">
          <cell r="G464">
            <v>2</v>
          </cell>
          <cell r="H464" t="str">
            <v>Not Verified to be within 1 mile</v>
          </cell>
          <cell r="I464">
            <v>3342617891</v>
          </cell>
        </row>
        <row r="465">
          <cell r="G465">
            <v>1</v>
          </cell>
          <cell r="H465" t="str">
            <v>Within 1 mile</v>
          </cell>
          <cell r="I465">
            <v>3337410713</v>
          </cell>
        </row>
        <row r="466">
          <cell r="G466">
            <v>5</v>
          </cell>
          <cell r="H466" t="str">
            <v>Within 40 feet</v>
          </cell>
          <cell r="I466">
            <v>3337410744</v>
          </cell>
        </row>
        <row r="467">
          <cell r="G467">
            <v>1</v>
          </cell>
          <cell r="H467" t="str">
            <v>Within 1 mile</v>
          </cell>
          <cell r="I467">
            <v>3342618304</v>
          </cell>
        </row>
        <row r="468">
          <cell r="G468">
            <v>2</v>
          </cell>
          <cell r="H468" t="str">
            <v>Within 165 feet</v>
          </cell>
          <cell r="I468">
            <v>3353097786</v>
          </cell>
        </row>
        <row r="469">
          <cell r="G469">
            <v>2</v>
          </cell>
          <cell r="H469" t="str">
            <v>Within 1 mile</v>
          </cell>
          <cell r="I469">
            <v>3337430102</v>
          </cell>
        </row>
        <row r="470">
          <cell r="G470">
            <v>4</v>
          </cell>
          <cell r="H470" t="str">
            <v>Within 165 feet</v>
          </cell>
          <cell r="I470">
            <v>3349560046</v>
          </cell>
        </row>
        <row r="471">
          <cell r="G471">
            <v>4</v>
          </cell>
          <cell r="H471" t="str">
            <v>Within 40 feet</v>
          </cell>
          <cell r="I471">
            <v>3337410784</v>
          </cell>
        </row>
        <row r="472">
          <cell r="G472">
            <v>5</v>
          </cell>
          <cell r="H472" t="str">
            <v>Not verified to be within 1 mile</v>
          </cell>
          <cell r="I472">
            <v>3349560357</v>
          </cell>
        </row>
        <row r="473">
          <cell r="G473">
            <v>1</v>
          </cell>
          <cell r="H473" t="str">
            <v>Not verified to be within 1 mile</v>
          </cell>
          <cell r="I473">
            <v>3349559847</v>
          </cell>
        </row>
        <row r="474">
          <cell r="G474">
            <v>2</v>
          </cell>
          <cell r="H474" t="str">
            <v>Within 1 mile</v>
          </cell>
          <cell r="I474">
            <v>3353097532</v>
          </cell>
        </row>
        <row r="475">
          <cell r="G475">
            <v>2</v>
          </cell>
          <cell r="H475" t="str">
            <v>Within 1 mile</v>
          </cell>
          <cell r="I475">
            <v>3352749877</v>
          </cell>
        </row>
        <row r="476">
          <cell r="G476">
            <v>1</v>
          </cell>
          <cell r="H476" t="str">
            <v>Not verified to be within 1 mile</v>
          </cell>
          <cell r="I476">
            <v>3349559949</v>
          </cell>
        </row>
        <row r="477">
          <cell r="G477">
            <v>1</v>
          </cell>
          <cell r="H477" t="str">
            <v>Not verified to be within 1 mile</v>
          </cell>
          <cell r="I477">
            <v>3349559926</v>
          </cell>
        </row>
        <row r="478">
          <cell r="G478">
            <v>3</v>
          </cell>
          <cell r="H478" t="str">
            <v>Within 1 mile</v>
          </cell>
          <cell r="I478">
            <v>3337410875</v>
          </cell>
        </row>
        <row r="479">
          <cell r="G479">
            <v>5</v>
          </cell>
          <cell r="H479" t="str">
            <v>Within 1 mile</v>
          </cell>
          <cell r="I479">
            <v>3337410884</v>
          </cell>
        </row>
        <row r="480">
          <cell r="G480">
            <v>2</v>
          </cell>
          <cell r="H480" t="str">
            <v>Within 1 mile</v>
          </cell>
          <cell r="I480">
            <v>3337427325</v>
          </cell>
        </row>
        <row r="481">
          <cell r="G481">
            <v>5</v>
          </cell>
          <cell r="H481" t="str">
            <v>Not verified to be within 1 mile</v>
          </cell>
          <cell r="I481">
            <v>3349559940</v>
          </cell>
        </row>
        <row r="482">
          <cell r="G482">
            <v>2</v>
          </cell>
          <cell r="H482" t="str">
            <v>Not verified to be within 1 mile</v>
          </cell>
          <cell r="I482">
            <v>3337410893</v>
          </cell>
        </row>
        <row r="483">
          <cell r="G483">
            <v>1</v>
          </cell>
          <cell r="H483" t="str">
            <v>Within 1 mile</v>
          </cell>
          <cell r="I483">
            <v>3337410898</v>
          </cell>
        </row>
        <row r="484">
          <cell r="G484">
            <v>2</v>
          </cell>
          <cell r="H484" t="str">
            <v>Within 1 mile</v>
          </cell>
          <cell r="I484">
            <v>3337410924</v>
          </cell>
        </row>
        <row r="485">
          <cell r="G485">
            <v>4</v>
          </cell>
          <cell r="H485" t="str">
            <v>Within 1 mile</v>
          </cell>
          <cell r="I485">
            <v>3337427366</v>
          </cell>
        </row>
        <row r="486">
          <cell r="G486">
            <v>2</v>
          </cell>
          <cell r="H486" t="str">
            <v>Within 1 mile</v>
          </cell>
          <cell r="I486">
            <v>3337410952</v>
          </cell>
        </row>
        <row r="487">
          <cell r="G487">
            <v>3</v>
          </cell>
          <cell r="H487" t="str">
            <v>Within 165 feet</v>
          </cell>
          <cell r="I487">
            <v>3342617491</v>
          </cell>
        </row>
        <row r="488">
          <cell r="G488">
            <v>13</v>
          </cell>
          <cell r="H488" t="str">
            <v>Within 1 mile</v>
          </cell>
          <cell r="I488">
            <v>3337411001</v>
          </cell>
        </row>
        <row r="489">
          <cell r="G489">
            <v>2</v>
          </cell>
          <cell r="H489" t="str">
            <v>Within 1 mile</v>
          </cell>
          <cell r="I489">
            <v>3352749885</v>
          </cell>
        </row>
        <row r="490">
          <cell r="G490">
            <v>2</v>
          </cell>
          <cell r="H490" t="str">
            <v>Within 165 feet</v>
          </cell>
          <cell r="I490">
            <v>3337411020</v>
          </cell>
        </row>
        <row r="491">
          <cell r="G491">
            <v>1</v>
          </cell>
          <cell r="H491" t="str">
            <v>Within 1 mile</v>
          </cell>
          <cell r="I491">
            <v>3337411021</v>
          </cell>
        </row>
        <row r="492">
          <cell r="G492">
            <v>2</v>
          </cell>
          <cell r="H492" t="str">
            <v>Within 40 feet</v>
          </cell>
          <cell r="I492">
            <v>3337411027</v>
          </cell>
        </row>
        <row r="493">
          <cell r="G493">
            <v>5</v>
          </cell>
          <cell r="H493" t="str">
            <v>Within 1 mile</v>
          </cell>
          <cell r="I493">
            <v>3337411049</v>
          </cell>
        </row>
        <row r="494">
          <cell r="G494">
            <v>2</v>
          </cell>
          <cell r="H494" t="str">
            <v>Within 1 mile</v>
          </cell>
          <cell r="I494">
            <v>3342618370</v>
          </cell>
        </row>
        <row r="495">
          <cell r="G495">
            <v>1</v>
          </cell>
          <cell r="H495" t="str">
            <v>Within 1 mile</v>
          </cell>
          <cell r="I495">
            <v>3337411078</v>
          </cell>
        </row>
        <row r="496">
          <cell r="G496">
            <v>2</v>
          </cell>
          <cell r="H496" t="str">
            <v>Within 1 mile</v>
          </cell>
          <cell r="I496">
            <v>3341136760</v>
          </cell>
        </row>
        <row r="497">
          <cell r="G497">
            <v>3</v>
          </cell>
          <cell r="H497" t="str">
            <v>Within 1 mile</v>
          </cell>
          <cell r="I497">
            <v>3337411105</v>
          </cell>
        </row>
        <row r="498">
          <cell r="G498">
            <v>4</v>
          </cell>
          <cell r="H498" t="str">
            <v>Within 1 mile</v>
          </cell>
          <cell r="I498">
            <v>3337411112</v>
          </cell>
        </row>
        <row r="499">
          <cell r="G499">
            <v>2</v>
          </cell>
          <cell r="H499" t="str">
            <v>Within 1 mile</v>
          </cell>
          <cell r="I499">
            <v>3352749835</v>
          </cell>
        </row>
        <row r="500">
          <cell r="G500">
            <v>2</v>
          </cell>
          <cell r="H500" t="str">
            <v>Not verified to be within 1 mile</v>
          </cell>
          <cell r="I500">
            <v>3349560032</v>
          </cell>
        </row>
        <row r="501">
          <cell r="G501">
            <v>2</v>
          </cell>
          <cell r="H501" t="str">
            <v>Within 1 mile</v>
          </cell>
          <cell r="I501">
            <v>3342618088</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Overview"/>
      <sheetName val="Update Log"/>
      <sheetName val="MLIST"/>
      <sheetName val="FILES"/>
      <sheetName val="APPLIC"/>
      <sheetName val="FEAS"/>
      <sheetName val="BASE"/>
      <sheetName val="STOCK"/>
      <sheetName val="TURN"/>
      <sheetName val="ACHIEV"/>
      <sheetName val="CODE"/>
      <sheetName val="SATS"/>
      <sheetName val="Bldgs"/>
      <sheetName val="Vars"/>
      <sheetName val="taxonomy"/>
      <sheetName val="Lookup"/>
      <sheetName val="UEC"/>
      <sheetName val="Tracking Status"/>
      <sheetName val="Res_Master"/>
    </sheetNames>
    <definedNames>
      <definedName name="ExistingSat" refersTo="='SATS'!$B$10:$F$84"/>
      <definedName name="NewSat" refersTo="='SATS'!$B$87:$F$152"/>
    </definedNames>
    <sheetDataSet>
      <sheetData sheetId="0"/>
      <sheetData sheetId="1"/>
      <sheetData sheetId="2">
        <row r="22">
          <cell r="B22" t="str">
            <v>Clothes Dryer</v>
          </cell>
        </row>
        <row r="23">
          <cell r="B23" t="str">
            <v>Clothes Dryer</v>
          </cell>
        </row>
        <row r="75">
          <cell r="B75" t="str">
            <v>Controls Commissioning and Sizing</v>
          </cell>
        </row>
        <row r="76">
          <cell r="B76" t="str">
            <v>Controls Commissioning and Sizing</v>
          </cell>
        </row>
      </sheetData>
      <sheetData sheetId="3">
        <row r="4">
          <cell r="H4">
            <v>2035</v>
          </cell>
        </row>
      </sheetData>
      <sheetData sheetId="4">
        <row r="8">
          <cell r="B8" t="str">
            <v>Measure Index Name</v>
          </cell>
          <cell r="C8" t="str">
            <v>Single Family</v>
          </cell>
          <cell r="D8" t="str">
            <v>Multifamily - Low Rise</v>
          </cell>
          <cell r="E8" t="str">
            <v>Multifamily - High Rise</v>
          </cell>
          <cell r="F8" t="str">
            <v>Manufactured</v>
          </cell>
        </row>
        <row r="9">
          <cell r="B9" t="str">
            <v>Lighting - New</v>
          </cell>
          <cell r="C9">
            <v>0.76500000000000001</v>
          </cell>
          <cell r="D9">
            <v>0.76500000000000001</v>
          </cell>
          <cell r="E9">
            <v>0.76500000000000001</v>
          </cell>
          <cell r="F9">
            <v>0.76500000000000001</v>
          </cell>
        </row>
        <row r="10">
          <cell r="B10" t="str">
            <v>Lighting - NR</v>
          </cell>
          <cell r="C10">
            <v>0.9</v>
          </cell>
          <cell r="D10">
            <v>0.9</v>
          </cell>
          <cell r="E10">
            <v>0.9</v>
          </cell>
          <cell r="F10">
            <v>0.9</v>
          </cell>
        </row>
        <row r="11">
          <cell r="B11" t="str">
            <v>Lighting - PPA</v>
          </cell>
          <cell r="C11">
            <v>0.9</v>
          </cell>
          <cell r="D11">
            <v>0.9</v>
          </cell>
          <cell r="E11">
            <v>0.9</v>
          </cell>
          <cell r="F11">
            <v>0.9</v>
          </cell>
        </row>
        <row r="12">
          <cell r="B12" t="str">
            <v>Dishwasher - New</v>
          </cell>
          <cell r="C12">
            <v>1</v>
          </cell>
          <cell r="D12">
            <v>1</v>
          </cell>
          <cell r="E12">
            <v>1</v>
          </cell>
          <cell r="F12">
            <v>1</v>
          </cell>
        </row>
        <row r="13">
          <cell r="B13" t="str">
            <v>Dishwasher - NR</v>
          </cell>
          <cell r="C13">
            <v>1</v>
          </cell>
          <cell r="D13">
            <v>1</v>
          </cell>
          <cell r="E13">
            <v>1</v>
          </cell>
          <cell r="F13">
            <v>1</v>
          </cell>
        </row>
        <row r="14">
          <cell r="B14" t="str">
            <v>Clothes Washer - New</v>
          </cell>
          <cell r="C14">
            <v>1</v>
          </cell>
          <cell r="D14">
            <v>0.75</v>
          </cell>
          <cell r="E14">
            <v>0.75</v>
          </cell>
          <cell r="F14">
            <v>1</v>
          </cell>
        </row>
        <row r="15">
          <cell r="B15" t="str">
            <v>Clothes Washer - NR</v>
          </cell>
          <cell r="C15">
            <v>1</v>
          </cell>
          <cell r="D15">
            <v>0.75</v>
          </cell>
          <cell r="E15">
            <v>0.75</v>
          </cell>
          <cell r="F15">
            <v>1</v>
          </cell>
        </row>
        <row r="16">
          <cell r="B16" t="str">
            <v>WasteWater Heat Recovery - New</v>
          </cell>
          <cell r="C16">
            <v>0.9</v>
          </cell>
          <cell r="D16">
            <v>0.5</v>
          </cell>
          <cell r="E16">
            <v>0.9</v>
          </cell>
          <cell r="F16">
            <v>0</v>
          </cell>
        </row>
        <row r="17">
          <cell r="B17" t="str">
            <v>Showerheads - New</v>
          </cell>
          <cell r="C17">
            <v>0.51600000000000001</v>
          </cell>
          <cell r="D17">
            <v>0.58000000000000007</v>
          </cell>
          <cell r="E17">
            <v>0.58000000000000007</v>
          </cell>
          <cell r="F17">
            <v>0.33999999999999997</v>
          </cell>
        </row>
        <row r="18">
          <cell r="B18" t="str">
            <v>Showerheads - Retro</v>
          </cell>
          <cell r="C18">
            <v>0.44247428657992416</v>
          </cell>
          <cell r="D18">
            <v>0.58000000000000007</v>
          </cell>
          <cell r="E18">
            <v>0.58000000000000007</v>
          </cell>
          <cell r="F18">
            <v>0.33999999999999997</v>
          </cell>
        </row>
        <row r="19">
          <cell r="B19" t="str">
            <v>HPWH - New</v>
          </cell>
          <cell r="C19">
            <v>0.94904999999999995</v>
          </cell>
          <cell r="D19">
            <v>0</v>
          </cell>
          <cell r="E19">
            <v>0</v>
          </cell>
          <cell r="F19">
            <v>0.95</v>
          </cell>
        </row>
        <row r="20">
          <cell r="B20" t="str">
            <v>HPWH - NR</v>
          </cell>
          <cell r="C20">
            <v>0.94904999999999995</v>
          </cell>
          <cell r="D20">
            <v>0</v>
          </cell>
          <cell r="E20">
            <v>0</v>
          </cell>
          <cell r="F20">
            <v>0.95</v>
          </cell>
        </row>
        <row r="21">
          <cell r="B21" t="str">
            <v>EV Supply Equip - NR</v>
          </cell>
          <cell r="C21">
            <v>0.89100000000000001</v>
          </cell>
          <cell r="D21">
            <v>0</v>
          </cell>
          <cell r="E21">
            <v>0</v>
          </cell>
          <cell r="F21">
            <v>0</v>
          </cell>
        </row>
        <row r="22">
          <cell r="B22" t="str">
            <v>Clothes Dryer - New</v>
          </cell>
          <cell r="C22">
            <v>0.9</v>
          </cell>
          <cell r="D22">
            <v>0.9</v>
          </cell>
          <cell r="E22">
            <v>0.9</v>
          </cell>
          <cell r="F22">
            <v>0.9</v>
          </cell>
        </row>
        <row r="23">
          <cell r="B23" t="str">
            <v>Clothes Dryer - NR</v>
          </cell>
          <cell r="C23">
            <v>0.9</v>
          </cell>
          <cell r="D23">
            <v>0.9</v>
          </cell>
          <cell r="E23">
            <v>0.9</v>
          </cell>
          <cell r="F23">
            <v>0.9</v>
          </cell>
        </row>
        <row r="24">
          <cell r="B24" t="str">
            <v>Refrigerator - New</v>
          </cell>
          <cell r="C24">
            <v>1</v>
          </cell>
          <cell r="D24">
            <v>1</v>
          </cell>
          <cell r="E24">
            <v>1</v>
          </cell>
          <cell r="F24">
            <v>1</v>
          </cell>
        </row>
        <row r="25">
          <cell r="B25" t="str">
            <v>Refrigerator - NR</v>
          </cell>
          <cell r="C25">
            <v>1</v>
          </cell>
          <cell r="D25">
            <v>1</v>
          </cell>
          <cell r="E25">
            <v>1</v>
          </cell>
          <cell r="F25">
            <v>1</v>
          </cell>
        </row>
        <row r="26">
          <cell r="B26" t="str">
            <v>Freezer - New</v>
          </cell>
          <cell r="C26">
            <v>1</v>
          </cell>
          <cell r="D26">
            <v>1</v>
          </cell>
          <cell r="E26">
            <v>1</v>
          </cell>
          <cell r="F26">
            <v>1</v>
          </cell>
        </row>
        <row r="27">
          <cell r="B27" t="str">
            <v>Freezer - NR</v>
          </cell>
          <cell r="C27">
            <v>1</v>
          </cell>
          <cell r="D27">
            <v>1</v>
          </cell>
          <cell r="E27">
            <v>1</v>
          </cell>
          <cell r="F27">
            <v>1</v>
          </cell>
        </row>
        <row r="28">
          <cell r="B28" t="str">
            <v>Solar Water Heater - New</v>
          </cell>
          <cell r="C28">
            <v>0.2475</v>
          </cell>
          <cell r="D28">
            <v>0.25</v>
          </cell>
          <cell r="E28">
            <v>0</v>
          </cell>
          <cell r="F28">
            <v>0</v>
          </cell>
        </row>
        <row r="29">
          <cell r="B29" t="str">
            <v>Solar Water Heater - NR</v>
          </cell>
          <cell r="C29">
            <v>0.2475</v>
          </cell>
          <cell r="D29">
            <v>0.25</v>
          </cell>
          <cell r="E29">
            <v>0</v>
          </cell>
          <cell r="F29">
            <v>0</v>
          </cell>
        </row>
        <row r="30">
          <cell r="B30" t="str">
            <v>Solar Water Heater - Retro</v>
          </cell>
          <cell r="C30">
            <v>0.2475</v>
          </cell>
          <cell r="D30">
            <v>0.25</v>
          </cell>
          <cell r="E30">
            <v>0</v>
          </cell>
          <cell r="F30">
            <v>0</v>
          </cell>
        </row>
        <row r="31">
          <cell r="B31">
            <v>0</v>
          </cell>
          <cell r="C31">
            <v>0</v>
          </cell>
          <cell r="D31">
            <v>0</v>
          </cell>
          <cell r="E31">
            <v>0</v>
          </cell>
          <cell r="F31">
            <v>0</v>
          </cell>
        </row>
        <row r="32">
          <cell r="B32">
            <v>0</v>
          </cell>
          <cell r="C32">
            <v>0</v>
          </cell>
          <cell r="D32">
            <v>0</v>
          </cell>
          <cell r="E32">
            <v>0</v>
          </cell>
          <cell r="F32">
            <v>0</v>
          </cell>
        </row>
        <row r="33">
          <cell r="B33" t="str">
            <v>Electric Oven - New</v>
          </cell>
          <cell r="C33">
            <v>0.9</v>
          </cell>
          <cell r="D33">
            <v>0.9</v>
          </cell>
          <cell r="E33">
            <v>0.9</v>
          </cell>
          <cell r="F33">
            <v>0.9</v>
          </cell>
        </row>
        <row r="34">
          <cell r="B34" t="str">
            <v>Electric Oven - NR</v>
          </cell>
          <cell r="C34">
            <v>0.9</v>
          </cell>
          <cell r="D34">
            <v>0.9</v>
          </cell>
          <cell r="E34">
            <v>0.9</v>
          </cell>
          <cell r="F34">
            <v>0.9</v>
          </cell>
        </row>
        <row r="35">
          <cell r="B35" t="str">
            <v>Microwave - New</v>
          </cell>
          <cell r="C35">
            <v>1</v>
          </cell>
          <cell r="D35">
            <v>1</v>
          </cell>
          <cell r="E35">
            <v>1</v>
          </cell>
          <cell r="F35">
            <v>1</v>
          </cell>
        </row>
        <row r="36">
          <cell r="B36" t="str">
            <v>Microwave - NR</v>
          </cell>
          <cell r="C36">
            <v>1</v>
          </cell>
          <cell r="D36">
            <v>1</v>
          </cell>
          <cell r="E36">
            <v>1</v>
          </cell>
          <cell r="F36">
            <v>1</v>
          </cell>
        </row>
        <row r="37">
          <cell r="B37" t="str">
            <v>Monitor - New</v>
          </cell>
          <cell r="C37">
            <v>0.44999999999999996</v>
          </cell>
          <cell r="D37">
            <v>0.44999999999999996</v>
          </cell>
          <cell r="E37">
            <v>0.44999999999999996</v>
          </cell>
          <cell r="F37">
            <v>0.44999999999999996</v>
          </cell>
        </row>
        <row r="38">
          <cell r="B38" t="str">
            <v>Monitor - NR</v>
          </cell>
          <cell r="C38">
            <v>0.44999999999999996</v>
          </cell>
          <cell r="D38">
            <v>0.44999999999999996</v>
          </cell>
          <cell r="E38">
            <v>0.44999999999999996</v>
          </cell>
          <cell r="F38">
            <v>0.44999999999999996</v>
          </cell>
        </row>
        <row r="39">
          <cell r="B39" t="str">
            <v>Desktop - New</v>
          </cell>
          <cell r="C39">
            <v>0.75</v>
          </cell>
          <cell r="D39">
            <v>0.75</v>
          </cell>
          <cell r="E39">
            <v>0.75</v>
          </cell>
          <cell r="F39">
            <v>0.75</v>
          </cell>
        </row>
        <row r="40">
          <cell r="B40" t="str">
            <v>Desktop - NR</v>
          </cell>
          <cell r="C40">
            <v>0.75</v>
          </cell>
          <cell r="D40">
            <v>0.75</v>
          </cell>
          <cell r="E40">
            <v>0.75</v>
          </cell>
          <cell r="F40">
            <v>0.75</v>
          </cell>
        </row>
        <row r="41">
          <cell r="B41" t="str">
            <v>Laptop - New</v>
          </cell>
          <cell r="C41">
            <v>0.26</v>
          </cell>
          <cell r="D41">
            <v>0.26</v>
          </cell>
          <cell r="E41">
            <v>0.26</v>
          </cell>
          <cell r="F41">
            <v>0.26</v>
          </cell>
        </row>
        <row r="42">
          <cell r="B42" t="str">
            <v>Laptop - NR</v>
          </cell>
          <cell r="C42">
            <v>0.26</v>
          </cell>
          <cell r="D42">
            <v>0.26</v>
          </cell>
          <cell r="E42">
            <v>0.26</v>
          </cell>
          <cell r="F42">
            <v>0.26</v>
          </cell>
        </row>
        <row r="43">
          <cell r="B43" t="str">
            <v>Computer - New</v>
          </cell>
          <cell r="C43"/>
          <cell r="D43"/>
          <cell r="E43"/>
          <cell r="F43"/>
        </row>
        <row r="44">
          <cell r="B44" t="str">
            <v>Computer - NR</v>
          </cell>
          <cell r="C44"/>
          <cell r="D44"/>
          <cell r="E44"/>
          <cell r="F44"/>
        </row>
        <row r="45">
          <cell r="B45" t="str">
            <v>ASHP - New</v>
          </cell>
          <cell r="C45">
            <v>0.88200000000000001</v>
          </cell>
          <cell r="D45">
            <v>0.5</v>
          </cell>
          <cell r="E45">
            <v>0</v>
          </cell>
          <cell r="F45">
            <v>0.9</v>
          </cell>
        </row>
        <row r="46">
          <cell r="B46" t="str">
            <v>ASHP - NR</v>
          </cell>
          <cell r="C46">
            <v>0.73499999999999999</v>
          </cell>
          <cell r="D46">
            <v>0.5</v>
          </cell>
          <cell r="E46">
            <v>0</v>
          </cell>
          <cell r="F46">
            <v>0.25</v>
          </cell>
        </row>
        <row r="47">
          <cell r="B47" t="str">
            <v>HP - Retro</v>
          </cell>
          <cell r="C47">
            <v>0</v>
          </cell>
          <cell r="D47">
            <v>0</v>
          </cell>
          <cell r="E47">
            <v>0</v>
          </cell>
          <cell r="F47">
            <v>0</v>
          </cell>
        </row>
        <row r="48">
          <cell r="B48" t="str">
            <v>DHP - New</v>
          </cell>
          <cell r="C48">
            <v>0.97019999999999995</v>
          </cell>
          <cell r="D48">
            <v>0.99</v>
          </cell>
          <cell r="E48">
            <v>0</v>
          </cell>
          <cell r="F48">
            <v>0.99</v>
          </cell>
        </row>
        <row r="49">
          <cell r="B49" t="str">
            <v>DHP - NR</v>
          </cell>
          <cell r="C49">
            <v>0.97019999999999995</v>
          </cell>
          <cell r="D49">
            <v>0.99</v>
          </cell>
          <cell r="E49">
            <v>0</v>
          </cell>
          <cell r="F49">
            <v>0.99</v>
          </cell>
        </row>
        <row r="50">
          <cell r="B50" t="str">
            <v>DHP - Retro</v>
          </cell>
          <cell r="C50">
            <v>0</v>
          </cell>
          <cell r="D50">
            <v>0</v>
          </cell>
          <cell r="E50">
            <v>0</v>
          </cell>
          <cell r="F50">
            <v>0</v>
          </cell>
        </row>
        <row r="51">
          <cell r="B51" t="str">
            <v>Duct Sealing - New</v>
          </cell>
          <cell r="C51">
            <v>0.4519771928174614</v>
          </cell>
          <cell r="D51">
            <v>0</v>
          </cell>
          <cell r="E51">
            <v>0</v>
          </cell>
          <cell r="F51">
            <v>0.54161498247447359</v>
          </cell>
        </row>
        <row r="52">
          <cell r="B52" t="str">
            <v>Duct Sealing - Retro</v>
          </cell>
          <cell r="C52">
            <v>0.4293783331765883</v>
          </cell>
          <cell r="D52">
            <v>0</v>
          </cell>
          <cell r="E52">
            <v>0</v>
          </cell>
          <cell r="F52">
            <v>0.51453423335074988</v>
          </cell>
        </row>
        <row r="53">
          <cell r="B53" t="str">
            <v>WIFI enabled tstats - New</v>
          </cell>
          <cell r="C53">
            <v>0.2</v>
          </cell>
          <cell r="D53">
            <v>0.2</v>
          </cell>
          <cell r="E53">
            <v>0</v>
          </cell>
          <cell r="F53">
            <v>0.2</v>
          </cell>
        </row>
        <row r="54">
          <cell r="B54" t="str">
            <v>WIFI enabled tstats - Retro</v>
          </cell>
          <cell r="C54">
            <v>0.19800000000000001</v>
          </cell>
          <cell r="D54">
            <v>0.19800000000000001</v>
          </cell>
          <cell r="E54">
            <v>0</v>
          </cell>
          <cell r="F54">
            <v>0.19800000000000001</v>
          </cell>
        </row>
        <row r="55">
          <cell r="B55" t="str">
            <v>Combo DHP/HPWH units - New</v>
          </cell>
          <cell r="C55">
            <v>0</v>
          </cell>
          <cell r="D55">
            <v>0</v>
          </cell>
          <cell r="E55">
            <v>0</v>
          </cell>
          <cell r="F55">
            <v>0</v>
          </cell>
        </row>
        <row r="56">
          <cell r="B56" t="str">
            <v>Combo DHP/HPWH units - NR</v>
          </cell>
          <cell r="C56">
            <v>0</v>
          </cell>
          <cell r="D56">
            <v>0</v>
          </cell>
          <cell r="E56">
            <v>0</v>
          </cell>
          <cell r="F56">
            <v>0</v>
          </cell>
        </row>
        <row r="57">
          <cell r="B57" t="str">
            <v>Combo DHP/HPWH units - Retro</v>
          </cell>
          <cell r="C57">
            <v>0</v>
          </cell>
          <cell r="D57">
            <v>0</v>
          </cell>
          <cell r="E57">
            <v>0</v>
          </cell>
          <cell r="F57">
            <v>0</v>
          </cell>
        </row>
        <row r="58">
          <cell r="B58" t="str">
            <v>Aerator - New</v>
          </cell>
          <cell r="C58">
            <v>0.315</v>
          </cell>
          <cell r="D58">
            <v>0.315</v>
          </cell>
          <cell r="E58">
            <v>0.315</v>
          </cell>
          <cell r="F58">
            <v>0.315</v>
          </cell>
        </row>
        <row r="59">
          <cell r="B59" t="str">
            <v>Aerator - Retro</v>
          </cell>
          <cell r="C59">
            <v>0.315</v>
          </cell>
          <cell r="D59">
            <v>0.315</v>
          </cell>
          <cell r="E59">
            <v>0.315</v>
          </cell>
          <cell r="F59">
            <v>0.315</v>
          </cell>
        </row>
        <row r="60">
          <cell r="B60" t="str">
            <v>Behavior - Retro</v>
          </cell>
          <cell r="C60">
            <v>0.48999999999999994</v>
          </cell>
          <cell r="D60">
            <v>0.48999999999999994</v>
          </cell>
          <cell r="E60">
            <v>0.48999999999999994</v>
          </cell>
          <cell r="F60">
            <v>0.48999999999999994</v>
          </cell>
        </row>
        <row r="61">
          <cell r="B61" t="str">
            <v>Behavior - New</v>
          </cell>
          <cell r="C61">
            <v>0.48999999999999994</v>
          </cell>
          <cell r="D61">
            <v>0.48999999999999994</v>
          </cell>
          <cell r="E61">
            <v>0.48999999999999994</v>
          </cell>
          <cell r="F61">
            <v>0.48999999999999994</v>
          </cell>
        </row>
        <row r="62">
          <cell r="B62">
            <v>0</v>
          </cell>
          <cell r="C62">
            <v>0</v>
          </cell>
          <cell r="D62">
            <v>0</v>
          </cell>
          <cell r="E62">
            <v>0</v>
          </cell>
          <cell r="F62">
            <v>0</v>
          </cell>
        </row>
        <row r="63">
          <cell r="B63" t="str">
            <v>Heat Recovery Ventilation - New</v>
          </cell>
          <cell r="C63">
            <v>0.89100000000000001</v>
          </cell>
          <cell r="D63">
            <v>0</v>
          </cell>
          <cell r="E63">
            <v>0</v>
          </cell>
          <cell r="F63">
            <v>0</v>
          </cell>
        </row>
        <row r="64">
          <cell r="B64" t="str">
            <v>GSHP - New</v>
          </cell>
          <cell r="C64">
            <v>0.12485156673907999</v>
          </cell>
          <cell r="D64">
            <v>0</v>
          </cell>
          <cell r="E64">
            <v>0</v>
          </cell>
          <cell r="F64">
            <v>0</v>
          </cell>
        </row>
        <row r="65">
          <cell r="B65" t="str">
            <v>GSHP - NR</v>
          </cell>
          <cell r="C65">
            <v>0.12485156673907999</v>
          </cell>
          <cell r="D65">
            <v>0</v>
          </cell>
          <cell r="E65">
            <v>0</v>
          </cell>
          <cell r="F65">
            <v>0</v>
          </cell>
        </row>
        <row r="66">
          <cell r="B66">
            <v>0</v>
          </cell>
          <cell r="C66">
            <v>0</v>
          </cell>
          <cell r="D66">
            <v>0</v>
          </cell>
          <cell r="E66">
            <v>0</v>
          </cell>
          <cell r="F66">
            <v>0</v>
          </cell>
        </row>
        <row r="67">
          <cell r="B67" t="str">
            <v>ECM for HVAC ventilation - New</v>
          </cell>
          <cell r="C67">
            <v>0</v>
          </cell>
          <cell r="D67">
            <v>0</v>
          </cell>
          <cell r="E67">
            <v>0</v>
          </cell>
          <cell r="F67">
            <v>0</v>
          </cell>
        </row>
        <row r="68">
          <cell r="B68" t="str">
            <v>ECM for HVAC ventilation - NR</v>
          </cell>
          <cell r="C68">
            <v>0</v>
          </cell>
          <cell r="D68">
            <v>0</v>
          </cell>
          <cell r="E68">
            <v>0</v>
          </cell>
          <cell r="F68">
            <v>0</v>
          </cell>
        </row>
        <row r="69">
          <cell r="B69" t="str">
            <v>Whole house/attic fan - New</v>
          </cell>
          <cell r="C69">
            <v>0</v>
          </cell>
          <cell r="D69">
            <v>0</v>
          </cell>
          <cell r="E69">
            <v>0</v>
          </cell>
          <cell r="F69">
            <v>0</v>
          </cell>
        </row>
        <row r="70">
          <cell r="B70" t="str">
            <v>Whole house/attic fan - Retro</v>
          </cell>
          <cell r="C70">
            <v>0</v>
          </cell>
          <cell r="D70">
            <v>0</v>
          </cell>
          <cell r="E70">
            <v>0</v>
          </cell>
          <cell r="F70">
            <v>0</v>
          </cell>
        </row>
        <row r="71">
          <cell r="B71" t="str">
            <v>WH Pipe insulation - Retro</v>
          </cell>
          <cell r="C71">
            <v>0</v>
          </cell>
          <cell r="D71">
            <v>0</v>
          </cell>
          <cell r="E71">
            <v>0</v>
          </cell>
          <cell r="F71">
            <v>0</v>
          </cell>
        </row>
        <row r="72">
          <cell r="B72" t="str">
            <v>DHP Ducted - NR</v>
          </cell>
          <cell r="C72">
            <v>0.2475</v>
          </cell>
          <cell r="D72">
            <v>0</v>
          </cell>
          <cell r="E72">
            <v>0</v>
          </cell>
          <cell r="F72">
            <v>0.74249999999999994</v>
          </cell>
        </row>
        <row r="73">
          <cell r="B73" t="str">
            <v>Advanced Power Strips - New</v>
          </cell>
          <cell r="C73">
            <v>0.33660000000000001</v>
          </cell>
          <cell r="D73">
            <v>0.2475</v>
          </cell>
          <cell r="E73">
            <v>0.2475</v>
          </cell>
          <cell r="F73">
            <v>0.2475</v>
          </cell>
        </row>
        <row r="74">
          <cell r="B74" t="str">
            <v>Advanced Power Strips - Retro</v>
          </cell>
          <cell r="C74">
            <v>0.33660000000000001</v>
          </cell>
          <cell r="D74">
            <v>0.2475</v>
          </cell>
          <cell r="E74">
            <v>0.2475</v>
          </cell>
          <cell r="F74">
            <v>0.2475</v>
          </cell>
        </row>
        <row r="75">
          <cell r="B75" t="str">
            <v>Controls Commissioning and Sizing - New</v>
          </cell>
          <cell r="C75">
            <v>0.76</v>
          </cell>
          <cell r="D75">
            <v>0</v>
          </cell>
          <cell r="E75">
            <v>0</v>
          </cell>
          <cell r="F75">
            <v>0.76</v>
          </cell>
        </row>
        <row r="76">
          <cell r="B76" t="str">
            <v>Controls Commissioning and Sizing - NR</v>
          </cell>
          <cell r="C76">
            <v>0.76</v>
          </cell>
          <cell r="D76">
            <v>0</v>
          </cell>
          <cell r="E76">
            <v>0</v>
          </cell>
          <cell r="F76">
            <v>0.76</v>
          </cell>
        </row>
        <row r="77">
          <cell r="B77" t="str">
            <v>ResWx - Retro</v>
          </cell>
          <cell r="C77">
            <v>0.95</v>
          </cell>
          <cell r="D77">
            <v>1</v>
          </cell>
          <cell r="E77">
            <v>0</v>
          </cell>
          <cell r="F77">
            <v>0.95</v>
          </cell>
        </row>
        <row r="78">
          <cell r="B78" t="str">
            <v>ATTIC R0 - R19 - Retro</v>
          </cell>
          <cell r="C78">
            <v>0</v>
          </cell>
          <cell r="D78">
            <v>5.4136342171710254E-2</v>
          </cell>
          <cell r="E78">
            <v>0</v>
          </cell>
          <cell r="F78">
            <v>0</v>
          </cell>
        </row>
        <row r="79">
          <cell r="B79" t="str">
            <v>ATTIC R0 - R22 - Retro</v>
          </cell>
          <cell r="C79">
            <v>0</v>
          </cell>
          <cell r="D79">
            <v>0</v>
          </cell>
          <cell r="E79">
            <v>0</v>
          </cell>
          <cell r="F79">
            <v>1.7654231774693385E-2</v>
          </cell>
        </row>
        <row r="80">
          <cell r="B80" t="str">
            <v>ATTIC R0 - R30 - Retro</v>
          </cell>
          <cell r="C80">
            <v>0</v>
          </cell>
          <cell r="D80">
            <v>0</v>
          </cell>
          <cell r="E80">
            <v>0</v>
          </cell>
          <cell r="F80">
            <v>5.370909487280473E-2</v>
          </cell>
        </row>
        <row r="81">
          <cell r="B81" t="str">
            <v>ATTIC R0 - R38 - Retro</v>
          </cell>
          <cell r="C81">
            <v>3.0150417138103489E-2</v>
          </cell>
          <cell r="D81">
            <v>1.0754159339533284E-2</v>
          </cell>
          <cell r="E81">
            <v>0</v>
          </cell>
          <cell r="F81">
            <v>0</v>
          </cell>
        </row>
        <row r="82">
          <cell r="B82" t="str">
            <v>ATTIC R0 - R49 - Retro</v>
          </cell>
          <cell r="C82">
            <v>1.6064798296574784E-2</v>
          </cell>
          <cell r="D82">
            <v>6.4148166587866887E-2</v>
          </cell>
          <cell r="E82">
            <v>0</v>
          </cell>
          <cell r="F82">
            <v>0</v>
          </cell>
        </row>
        <row r="83">
          <cell r="B83" t="str">
            <v>ATTIC R11 - R30 - Retro</v>
          </cell>
          <cell r="C83">
            <v>0</v>
          </cell>
          <cell r="D83">
            <v>0</v>
          </cell>
          <cell r="E83">
            <v>0</v>
          </cell>
          <cell r="F83">
            <v>1.0533305070999921E-3</v>
          </cell>
        </row>
        <row r="84">
          <cell r="B84" t="str">
            <v>ATTIC R11 - R38 - Retro</v>
          </cell>
          <cell r="C84">
            <v>2.4846271780712467E-2</v>
          </cell>
          <cell r="D84">
            <v>0</v>
          </cell>
          <cell r="E84">
            <v>0</v>
          </cell>
          <cell r="F84">
            <v>0</v>
          </cell>
        </row>
        <row r="85">
          <cell r="B85" t="str">
            <v>ATTIC R11 - R49 - Retro</v>
          </cell>
          <cell r="C85">
            <v>1.9498021140463982E-2</v>
          </cell>
          <cell r="D85">
            <v>0</v>
          </cell>
          <cell r="E85">
            <v>0</v>
          </cell>
          <cell r="F85">
            <v>0</v>
          </cell>
        </row>
        <row r="86">
          <cell r="B86" t="str">
            <v>ATTIC R19 - R30 - Retro</v>
          </cell>
          <cell r="C86">
            <v>0</v>
          </cell>
          <cell r="D86">
            <v>6.5125260012002723E-2</v>
          </cell>
          <cell r="E86">
            <v>0</v>
          </cell>
          <cell r="F86">
            <v>0</v>
          </cell>
        </row>
        <row r="87">
          <cell r="B87" t="str">
            <v>ATTIC R19 - R38 - Retro</v>
          </cell>
          <cell r="C87">
            <v>8.2033817107202978E-3</v>
          </cell>
          <cell r="D87">
            <v>1.0053116760243517E-2</v>
          </cell>
          <cell r="E87">
            <v>0</v>
          </cell>
          <cell r="F87">
            <v>0</v>
          </cell>
        </row>
        <row r="88">
          <cell r="B88" t="str">
            <v>ATTIC R19 - R49 - Retro</v>
          </cell>
          <cell r="C88">
            <v>1.7662848312546196E-2</v>
          </cell>
          <cell r="D88">
            <v>0.14766594591946242</v>
          </cell>
          <cell r="E88">
            <v>0</v>
          </cell>
          <cell r="F88">
            <v>0</v>
          </cell>
        </row>
        <row r="89">
          <cell r="B89" t="str">
            <v>WALL R0 - R11 - Retro</v>
          </cell>
          <cell r="C89">
            <v>8.46755457988283E-2</v>
          </cell>
          <cell r="D89">
            <v>8.6999999999999966E-2</v>
          </cell>
          <cell r="E89">
            <v>0</v>
          </cell>
          <cell r="F89">
            <v>0</v>
          </cell>
        </row>
        <row r="90">
          <cell r="B90" t="str">
            <v>FLOOR R0 - R19 - Retro</v>
          </cell>
          <cell r="C90">
            <v>7.8781984396844446E-2</v>
          </cell>
          <cell r="D90">
            <v>2.1455163910870823E-2</v>
          </cell>
          <cell r="E90">
            <v>0</v>
          </cell>
          <cell r="F90">
            <v>0</v>
          </cell>
        </row>
        <row r="91">
          <cell r="B91" t="str">
            <v>FLOOR R0 - R22 - Retro</v>
          </cell>
          <cell r="C91">
            <v>0</v>
          </cell>
          <cell r="D91">
            <v>0</v>
          </cell>
          <cell r="E91">
            <v>0</v>
          </cell>
          <cell r="F91">
            <v>1.0665247527328225E-2</v>
          </cell>
        </row>
        <row r="92">
          <cell r="B92" t="str">
            <v>FLOOR R0 - R25 - Retro</v>
          </cell>
          <cell r="C92">
            <v>4.555152699293441E-2</v>
          </cell>
          <cell r="D92">
            <v>0</v>
          </cell>
          <cell r="E92">
            <v>0</v>
          </cell>
          <cell r="F92">
            <v>0</v>
          </cell>
        </row>
        <row r="93">
          <cell r="B93" t="str">
            <v>FLOOR R0 - R30 - Retro</v>
          </cell>
          <cell r="C93">
            <v>0.10512619459663457</v>
          </cell>
          <cell r="D93">
            <v>0.23754483608912919</v>
          </cell>
          <cell r="E93">
            <v>0</v>
          </cell>
          <cell r="F93">
            <v>0</v>
          </cell>
        </row>
        <row r="94">
          <cell r="B94" t="str">
            <v>FLOOR R11 - R22 - Retro</v>
          </cell>
          <cell r="C94">
            <v>0</v>
          </cell>
          <cell r="D94">
            <v>0</v>
          </cell>
          <cell r="E94">
            <v>0</v>
          </cell>
          <cell r="F94">
            <v>1.6234206236719673E-2</v>
          </cell>
        </row>
        <row r="95">
          <cell r="B95" t="str">
            <v>WINDOW CL30 Prime Window Replacement of Single Pane Base - Retro</v>
          </cell>
          <cell r="C95">
            <v>3.5442601061513916E-2</v>
          </cell>
          <cell r="D95">
            <v>0.12758359544917094</v>
          </cell>
          <cell r="E95">
            <v>0</v>
          </cell>
          <cell r="F95">
            <v>1.3677383586228942E-2</v>
          </cell>
        </row>
        <row r="96">
          <cell r="B96" t="str">
            <v>WINDOW CL30 Prime Window Replacement of Double Pane Base - Retro</v>
          </cell>
          <cell r="C96">
            <v>0.74240695226153941</v>
          </cell>
          <cell r="D96">
            <v>0.66296155480151864</v>
          </cell>
          <cell r="E96">
            <v>0</v>
          </cell>
          <cell r="F96">
            <v>6.9568000974991058E-4</v>
          </cell>
        </row>
        <row r="97">
          <cell r="B97" t="str">
            <v>WINDOW CL22 Prime Window Replacement of Single Pane Base - Retro</v>
          </cell>
          <cell r="C97">
            <v>8.860650265378479E-3</v>
          </cell>
          <cell r="D97">
            <v>3.1895898862292736E-2</v>
          </cell>
          <cell r="E97">
            <v>0</v>
          </cell>
          <cell r="F97">
            <v>3.4193458965572354E-3</v>
          </cell>
        </row>
        <row r="98">
          <cell r="B98" t="str">
            <v>WINDOW CL22 Prime Window Replacement of Double Pane Base - Retro</v>
          </cell>
          <cell r="C98">
            <v>0.18560173806538485</v>
          </cell>
          <cell r="D98">
            <v>0.16574038870037966</v>
          </cell>
          <cell r="E98">
            <v>0</v>
          </cell>
          <cell r="F98">
            <v>1.7392000243747764E-4</v>
          </cell>
        </row>
        <row r="99">
          <cell r="B99" t="str">
            <v>CFM50 Infiltration Reduction - Retro</v>
          </cell>
          <cell r="C99">
            <v>0.3489194352936118</v>
          </cell>
          <cell r="D99">
            <v>0.5</v>
          </cell>
          <cell r="E99">
            <v>0</v>
          </cell>
          <cell r="F99">
            <v>8.366655018171143E-2</v>
          </cell>
        </row>
        <row r="100">
          <cell r="B100"/>
          <cell r="C100">
            <v>0</v>
          </cell>
          <cell r="D100">
            <v>0</v>
          </cell>
          <cell r="E100">
            <v>0</v>
          </cell>
          <cell r="F100">
            <v>0</v>
          </cell>
        </row>
        <row r="101">
          <cell r="B101"/>
        </row>
        <row r="102">
          <cell r="B102"/>
        </row>
        <row r="103">
          <cell r="B103"/>
        </row>
        <row r="104">
          <cell r="B104"/>
        </row>
        <row r="105">
          <cell r="B105"/>
        </row>
        <row r="106">
          <cell r="B106"/>
        </row>
        <row r="107">
          <cell r="B107"/>
        </row>
        <row r="108">
          <cell r="B108"/>
        </row>
        <row r="109">
          <cell r="B109"/>
        </row>
        <row r="110">
          <cell r="B110"/>
        </row>
        <row r="111">
          <cell r="B111"/>
        </row>
        <row r="112">
          <cell r="B112"/>
        </row>
        <row r="113">
          <cell r="B113"/>
        </row>
        <row r="114">
          <cell r="B114"/>
        </row>
        <row r="115">
          <cell r="B115"/>
        </row>
        <row r="116">
          <cell r="B116"/>
        </row>
        <row r="117">
          <cell r="B117"/>
        </row>
        <row r="118">
          <cell r="B118"/>
        </row>
        <row r="119">
          <cell r="B119"/>
        </row>
        <row r="120">
          <cell r="B120"/>
        </row>
      </sheetData>
      <sheetData sheetId="5"/>
      <sheetData sheetId="6"/>
      <sheetData sheetId="7"/>
      <sheetData sheetId="8">
        <row r="10">
          <cell r="B10" t="str">
            <v>Lighting - NR</v>
          </cell>
          <cell r="C10">
            <v>0.125</v>
          </cell>
          <cell r="D10">
            <v>0.125</v>
          </cell>
          <cell r="E10">
            <v>0.125</v>
          </cell>
          <cell r="F10">
            <v>0.125</v>
          </cell>
          <cell r="G10">
            <v>0.125</v>
          </cell>
        </row>
        <row r="11">
          <cell r="B11" t="str">
            <v>Lighting - PPA</v>
          </cell>
          <cell r="C11" t="str">
            <v/>
          </cell>
          <cell r="D11" t="str">
            <v/>
          </cell>
          <cell r="E11" t="str">
            <v/>
          </cell>
          <cell r="F11" t="str">
            <v/>
          </cell>
          <cell r="G11" t="str">
            <v/>
          </cell>
        </row>
        <row r="12">
          <cell r="B12" t="str">
            <v>Dishwasher - New</v>
          </cell>
          <cell r="C12">
            <v>1</v>
          </cell>
          <cell r="D12">
            <v>1</v>
          </cell>
          <cell r="E12">
            <v>1</v>
          </cell>
          <cell r="F12">
            <v>1</v>
          </cell>
          <cell r="G12">
            <v>1</v>
          </cell>
        </row>
        <row r="13">
          <cell r="B13" t="str">
            <v>Dishwasher - NR</v>
          </cell>
          <cell r="C13">
            <v>6.4935064935064929E-2</v>
          </cell>
          <cell r="D13">
            <v>6.4935064935064929E-2</v>
          </cell>
          <cell r="E13">
            <v>6.4935064935064929E-2</v>
          </cell>
          <cell r="F13">
            <v>6.4935064935064929E-2</v>
          </cell>
          <cell r="G13">
            <v>6.4935064935064929E-2</v>
          </cell>
        </row>
        <row r="14">
          <cell r="B14" t="str">
            <v>Clothes Washer - New</v>
          </cell>
          <cell r="C14">
            <v>1</v>
          </cell>
          <cell r="D14">
            <v>1</v>
          </cell>
          <cell r="E14">
            <v>1</v>
          </cell>
          <cell r="F14">
            <v>1</v>
          </cell>
          <cell r="G14">
            <v>1</v>
          </cell>
        </row>
        <row r="15">
          <cell r="B15" t="str">
            <v>Clothes Washer - NR</v>
          </cell>
          <cell r="C15">
            <v>7.1428571428571425E-2</v>
          </cell>
          <cell r="D15">
            <v>7.1428571428571425E-2</v>
          </cell>
          <cell r="E15">
            <v>7.1428571428571425E-2</v>
          </cell>
          <cell r="F15">
            <v>7.1428571428571425E-2</v>
          </cell>
          <cell r="G15">
            <v>7.1428571428571425E-2</v>
          </cell>
        </row>
        <row r="16">
          <cell r="B16" t="str">
            <v>WasteWater Heat Recovery - New</v>
          </cell>
          <cell r="C16">
            <v>1</v>
          </cell>
          <cell r="D16">
            <v>1</v>
          </cell>
          <cell r="E16">
            <v>1</v>
          </cell>
          <cell r="F16">
            <v>1</v>
          </cell>
          <cell r="G16">
            <v>1</v>
          </cell>
        </row>
        <row r="17">
          <cell r="B17" t="str">
            <v>Showerheads - New</v>
          </cell>
          <cell r="C17">
            <v>1</v>
          </cell>
          <cell r="D17">
            <v>1</v>
          </cell>
          <cell r="E17">
            <v>1</v>
          </cell>
          <cell r="F17">
            <v>1</v>
          </cell>
          <cell r="G17">
            <v>1</v>
          </cell>
        </row>
        <row r="18">
          <cell r="B18" t="str">
            <v>Showerheads - Retro</v>
          </cell>
          <cell r="C18" t="str">
            <v/>
          </cell>
          <cell r="D18" t="str">
            <v/>
          </cell>
          <cell r="E18" t="str">
            <v/>
          </cell>
          <cell r="F18" t="str">
            <v/>
          </cell>
          <cell r="G18" t="str">
            <v/>
          </cell>
        </row>
        <row r="19">
          <cell r="B19" t="str">
            <v>HPWH - New</v>
          </cell>
          <cell r="C19">
            <v>1</v>
          </cell>
          <cell r="D19">
            <v>1</v>
          </cell>
          <cell r="E19">
            <v>1</v>
          </cell>
          <cell r="F19">
            <v>1</v>
          </cell>
          <cell r="G19">
            <v>1</v>
          </cell>
        </row>
        <row r="20">
          <cell r="B20" t="str">
            <v>HPWH - NR</v>
          </cell>
          <cell r="C20">
            <v>7.6923076923076927E-2</v>
          </cell>
          <cell r="D20">
            <v>7.6923076923076927E-2</v>
          </cell>
          <cell r="E20">
            <v>7.6923076923076927E-2</v>
          </cell>
          <cell r="F20">
            <v>7.6923076923076927E-2</v>
          </cell>
          <cell r="G20">
            <v>7.6923076923076927E-2</v>
          </cell>
        </row>
        <row r="21">
          <cell r="B21" t="str">
            <v>EV Supply Equip - NR</v>
          </cell>
          <cell r="C21">
            <v>0.1</v>
          </cell>
          <cell r="D21">
            <v>0.1</v>
          </cell>
          <cell r="E21">
            <v>0.1</v>
          </cell>
          <cell r="F21">
            <v>0.1</v>
          </cell>
          <cell r="G21">
            <v>0.1</v>
          </cell>
        </row>
        <row r="22">
          <cell r="B22" t="str">
            <v>Clothes Dryer - New</v>
          </cell>
          <cell r="C22">
            <v>1</v>
          </cell>
          <cell r="D22">
            <v>1</v>
          </cell>
          <cell r="E22">
            <v>1</v>
          </cell>
          <cell r="F22">
            <v>1</v>
          </cell>
          <cell r="G22">
            <v>1</v>
          </cell>
        </row>
        <row r="23">
          <cell r="B23" t="str">
            <v>Clothes Dryer - NR</v>
          </cell>
          <cell r="C23">
            <v>6.25E-2</v>
          </cell>
          <cell r="D23">
            <v>6.25E-2</v>
          </cell>
          <cell r="E23">
            <v>6.25E-2</v>
          </cell>
          <cell r="F23">
            <v>6.25E-2</v>
          </cell>
          <cell r="G23">
            <v>6.25E-2</v>
          </cell>
        </row>
        <row r="24">
          <cell r="B24" t="str">
            <v>Refrigerator - New</v>
          </cell>
          <cell r="C24">
            <v>1</v>
          </cell>
          <cell r="D24">
            <v>1</v>
          </cell>
          <cell r="E24">
            <v>1</v>
          </cell>
          <cell r="F24">
            <v>1</v>
          </cell>
          <cell r="G24">
            <v>1</v>
          </cell>
        </row>
        <row r="25">
          <cell r="B25" t="str">
            <v>Refrigerator - NR</v>
          </cell>
          <cell r="C25">
            <v>6.5789473684210523E-2</v>
          </cell>
          <cell r="D25">
            <v>6.5789473684210523E-2</v>
          </cell>
          <cell r="E25">
            <v>6.5789473684210523E-2</v>
          </cell>
          <cell r="F25">
            <v>6.5789473684210523E-2</v>
          </cell>
          <cell r="G25">
            <v>6.5789473684210523E-2</v>
          </cell>
        </row>
        <row r="26">
          <cell r="B26" t="str">
            <v>Freezer - New</v>
          </cell>
          <cell r="C26">
            <v>1</v>
          </cell>
          <cell r="D26">
            <v>1</v>
          </cell>
          <cell r="E26">
            <v>1</v>
          </cell>
          <cell r="F26">
            <v>1</v>
          </cell>
          <cell r="G26">
            <v>1</v>
          </cell>
        </row>
        <row r="27">
          <cell r="B27" t="str">
            <v>Freezer - NR</v>
          </cell>
          <cell r="C27">
            <v>4.6082949308755762E-2</v>
          </cell>
          <cell r="D27">
            <v>4.6082949308755762E-2</v>
          </cell>
          <cell r="E27">
            <v>4.6082949308755762E-2</v>
          </cell>
          <cell r="F27">
            <v>4.6082949308755762E-2</v>
          </cell>
          <cell r="G27">
            <v>4.6082949308755762E-2</v>
          </cell>
        </row>
        <row r="28">
          <cell r="B28" t="str">
            <v>Solar Water Heater - New</v>
          </cell>
          <cell r="C28">
            <v>1</v>
          </cell>
          <cell r="D28">
            <v>1</v>
          </cell>
          <cell r="E28">
            <v>1</v>
          </cell>
          <cell r="F28">
            <v>1</v>
          </cell>
          <cell r="G28">
            <v>1</v>
          </cell>
        </row>
        <row r="29">
          <cell r="B29" t="str">
            <v>Solar Water Heater - NR</v>
          </cell>
          <cell r="C29" t="e">
            <v>#DIV/0!</v>
          </cell>
          <cell r="D29" t="e">
            <v>#DIV/0!</v>
          </cell>
          <cell r="E29" t="e">
            <v>#DIV/0!</v>
          </cell>
          <cell r="F29" t="e">
            <v>#DIV/0!</v>
          </cell>
          <cell r="G29" t="e">
            <v>#DIV/0!</v>
          </cell>
        </row>
        <row r="30">
          <cell r="B30" t="str">
            <v>Solar Water Heater - Retro</v>
          </cell>
          <cell r="C30" t="str">
            <v/>
          </cell>
          <cell r="D30" t="str">
            <v/>
          </cell>
          <cell r="E30" t="str">
            <v/>
          </cell>
          <cell r="F30" t="str">
            <v/>
          </cell>
          <cell r="G30" t="str">
            <v/>
          </cell>
        </row>
        <row r="31">
          <cell r="B31">
            <v>0</v>
          </cell>
          <cell r="C31" t="str">
            <v/>
          </cell>
          <cell r="D31" t="str">
            <v/>
          </cell>
          <cell r="E31" t="str">
            <v/>
          </cell>
          <cell r="F31" t="str">
            <v/>
          </cell>
          <cell r="G31" t="str">
            <v/>
          </cell>
        </row>
        <row r="32">
          <cell r="B32">
            <v>0</v>
          </cell>
          <cell r="C32" t="str">
            <v/>
          </cell>
          <cell r="D32" t="str">
            <v/>
          </cell>
          <cell r="E32" t="str">
            <v/>
          </cell>
          <cell r="F32" t="str">
            <v/>
          </cell>
          <cell r="G32" t="str">
            <v/>
          </cell>
        </row>
        <row r="33">
          <cell r="B33" t="str">
            <v>Electric Oven - New</v>
          </cell>
          <cell r="C33">
            <v>1</v>
          </cell>
          <cell r="D33">
            <v>1</v>
          </cell>
          <cell r="E33">
            <v>1</v>
          </cell>
          <cell r="F33">
            <v>1</v>
          </cell>
          <cell r="G33">
            <v>1</v>
          </cell>
        </row>
        <row r="34">
          <cell r="B34" t="str">
            <v>Electric Oven - NR</v>
          </cell>
          <cell r="C34">
            <v>0.05</v>
          </cell>
          <cell r="D34">
            <v>0.05</v>
          </cell>
          <cell r="E34">
            <v>0.05</v>
          </cell>
          <cell r="F34">
            <v>0.05</v>
          </cell>
          <cell r="G34">
            <v>0.05</v>
          </cell>
        </row>
        <row r="35">
          <cell r="B35" t="str">
            <v>Microwave - New</v>
          </cell>
          <cell r="C35">
            <v>1</v>
          </cell>
          <cell r="D35">
            <v>1</v>
          </cell>
          <cell r="E35">
            <v>1</v>
          </cell>
          <cell r="F35">
            <v>1</v>
          </cell>
          <cell r="G35">
            <v>1</v>
          </cell>
        </row>
        <row r="36">
          <cell r="B36" t="str">
            <v>Microwave - NR</v>
          </cell>
          <cell r="C36">
            <v>0.1111111111111111</v>
          </cell>
          <cell r="D36">
            <v>0.1111111111111111</v>
          </cell>
          <cell r="E36">
            <v>0.1111111111111111</v>
          </cell>
          <cell r="F36">
            <v>0.1111111111111111</v>
          </cell>
          <cell r="G36">
            <v>0.1111111111111111</v>
          </cell>
        </row>
        <row r="37">
          <cell r="B37" t="str">
            <v>Monitor - New</v>
          </cell>
          <cell r="C37">
            <v>1</v>
          </cell>
          <cell r="D37">
            <v>1</v>
          </cell>
          <cell r="E37">
            <v>1</v>
          </cell>
          <cell r="F37">
            <v>1</v>
          </cell>
          <cell r="G37">
            <v>1</v>
          </cell>
        </row>
        <row r="38">
          <cell r="B38" t="str">
            <v>Monitor - NR</v>
          </cell>
          <cell r="C38">
            <v>0.2</v>
          </cell>
          <cell r="D38">
            <v>0.2</v>
          </cell>
          <cell r="E38">
            <v>0.2</v>
          </cell>
          <cell r="F38">
            <v>0.2</v>
          </cell>
          <cell r="G38">
            <v>0.2</v>
          </cell>
        </row>
        <row r="39">
          <cell r="B39" t="str">
            <v>Desktop - New</v>
          </cell>
          <cell r="C39">
            <v>1</v>
          </cell>
          <cell r="D39">
            <v>1</v>
          </cell>
          <cell r="E39">
            <v>1</v>
          </cell>
          <cell r="F39">
            <v>1</v>
          </cell>
          <cell r="G39">
            <v>1</v>
          </cell>
        </row>
        <row r="40">
          <cell r="B40" t="str">
            <v>Desktop - NR</v>
          </cell>
          <cell r="C40">
            <v>0.25</v>
          </cell>
          <cell r="D40">
            <v>0.25</v>
          </cell>
          <cell r="E40">
            <v>0.25</v>
          </cell>
          <cell r="F40">
            <v>0.25</v>
          </cell>
          <cell r="G40">
            <v>0.25</v>
          </cell>
        </row>
        <row r="41">
          <cell r="B41" t="str">
            <v>Laptop - New</v>
          </cell>
          <cell r="C41">
            <v>1</v>
          </cell>
          <cell r="D41">
            <v>1</v>
          </cell>
          <cell r="E41">
            <v>1</v>
          </cell>
          <cell r="F41">
            <v>1</v>
          </cell>
          <cell r="G41">
            <v>1</v>
          </cell>
        </row>
        <row r="42">
          <cell r="B42" t="str">
            <v>Laptop - NR</v>
          </cell>
          <cell r="C42">
            <v>0.25</v>
          </cell>
          <cell r="D42">
            <v>0.25</v>
          </cell>
          <cell r="E42">
            <v>0.25</v>
          </cell>
          <cell r="F42">
            <v>0.25</v>
          </cell>
          <cell r="G42">
            <v>0.25</v>
          </cell>
        </row>
        <row r="43">
          <cell r="B43" t="str">
            <v>Computer - New</v>
          </cell>
          <cell r="C43">
            <v>1</v>
          </cell>
          <cell r="D43">
            <v>1</v>
          </cell>
          <cell r="E43">
            <v>1</v>
          </cell>
          <cell r="F43">
            <v>1</v>
          </cell>
          <cell r="G43">
            <v>1</v>
          </cell>
        </row>
        <row r="44">
          <cell r="B44" t="str">
            <v>Computer - NR</v>
          </cell>
          <cell r="C44">
            <v>0.25</v>
          </cell>
          <cell r="D44">
            <v>0.25</v>
          </cell>
          <cell r="E44">
            <v>0.25</v>
          </cell>
          <cell r="F44">
            <v>0.25</v>
          </cell>
          <cell r="G44">
            <v>0.25</v>
          </cell>
        </row>
        <row r="45">
          <cell r="B45" t="str">
            <v>ASHP - New</v>
          </cell>
          <cell r="C45">
            <v>1</v>
          </cell>
          <cell r="D45">
            <v>1</v>
          </cell>
          <cell r="E45">
            <v>1</v>
          </cell>
          <cell r="F45">
            <v>1</v>
          </cell>
          <cell r="G45">
            <v>1</v>
          </cell>
        </row>
        <row r="46">
          <cell r="B46" t="str">
            <v>ASHP - NR</v>
          </cell>
          <cell r="C46">
            <v>6.6666666666666666E-2</v>
          </cell>
          <cell r="D46">
            <v>6.6666666666666666E-2</v>
          </cell>
          <cell r="E46">
            <v>6.6666666666666666E-2</v>
          </cell>
          <cell r="F46">
            <v>6.6666666666666666E-2</v>
          </cell>
          <cell r="G46">
            <v>6.6666666666666666E-2</v>
          </cell>
        </row>
        <row r="47">
          <cell r="B47" t="str">
            <v>HP - Retro</v>
          </cell>
          <cell r="C47" t="str">
            <v/>
          </cell>
          <cell r="D47" t="str">
            <v/>
          </cell>
          <cell r="E47" t="str">
            <v/>
          </cell>
          <cell r="F47" t="str">
            <v/>
          </cell>
          <cell r="G47" t="str">
            <v/>
          </cell>
        </row>
        <row r="48">
          <cell r="B48" t="str">
            <v>DHP - New</v>
          </cell>
          <cell r="C48">
            <v>1</v>
          </cell>
          <cell r="D48">
            <v>1</v>
          </cell>
          <cell r="E48">
            <v>1</v>
          </cell>
          <cell r="F48">
            <v>1</v>
          </cell>
          <cell r="G48">
            <v>1</v>
          </cell>
        </row>
        <row r="49">
          <cell r="B49" t="str">
            <v>DHP - NR</v>
          </cell>
          <cell r="C49">
            <v>6.6666666666666666E-2</v>
          </cell>
          <cell r="D49">
            <v>6.6666666666666666E-2</v>
          </cell>
          <cell r="E49">
            <v>6.6666666666666666E-2</v>
          </cell>
          <cell r="F49">
            <v>6.6666666666666666E-2</v>
          </cell>
          <cell r="G49">
            <v>6.6666666666666666E-2</v>
          </cell>
        </row>
        <row r="50">
          <cell r="B50" t="str">
            <v>DHP - Retro</v>
          </cell>
          <cell r="C50" t="str">
            <v/>
          </cell>
          <cell r="D50" t="str">
            <v/>
          </cell>
          <cell r="E50" t="str">
            <v/>
          </cell>
          <cell r="F50" t="str">
            <v/>
          </cell>
          <cell r="G50" t="str">
            <v/>
          </cell>
        </row>
        <row r="51">
          <cell r="B51" t="str">
            <v>Duct Sealing - New</v>
          </cell>
          <cell r="C51">
            <v>1</v>
          </cell>
          <cell r="D51">
            <v>1</v>
          </cell>
          <cell r="E51">
            <v>1</v>
          </cell>
          <cell r="F51">
            <v>1</v>
          </cell>
          <cell r="G51">
            <v>1</v>
          </cell>
        </row>
        <row r="52">
          <cell r="B52" t="str">
            <v>Duct Sealing - Retro</v>
          </cell>
          <cell r="C52" t="str">
            <v/>
          </cell>
          <cell r="D52" t="str">
            <v/>
          </cell>
          <cell r="E52" t="str">
            <v/>
          </cell>
          <cell r="F52" t="str">
            <v/>
          </cell>
          <cell r="G52" t="str">
            <v/>
          </cell>
        </row>
        <row r="53">
          <cell r="B53" t="str">
            <v>WIFI enabled tstats - New</v>
          </cell>
          <cell r="C53">
            <v>1</v>
          </cell>
          <cell r="D53">
            <v>1</v>
          </cell>
          <cell r="E53">
            <v>1</v>
          </cell>
          <cell r="F53">
            <v>1</v>
          </cell>
          <cell r="G53">
            <v>1</v>
          </cell>
        </row>
        <row r="54">
          <cell r="B54" t="str">
            <v>WIFI enabled tstats - Retro</v>
          </cell>
          <cell r="C54" t="str">
            <v/>
          </cell>
          <cell r="D54" t="str">
            <v/>
          </cell>
          <cell r="E54" t="str">
            <v/>
          </cell>
          <cell r="F54" t="str">
            <v/>
          </cell>
          <cell r="G54" t="str">
            <v/>
          </cell>
        </row>
        <row r="55">
          <cell r="B55" t="str">
            <v>Combo DHP/HPWH units - New</v>
          </cell>
          <cell r="C55">
            <v>1</v>
          </cell>
          <cell r="D55">
            <v>1</v>
          </cell>
          <cell r="E55">
            <v>1</v>
          </cell>
          <cell r="F55">
            <v>1</v>
          </cell>
          <cell r="G55">
            <v>1</v>
          </cell>
        </row>
        <row r="56">
          <cell r="B56" t="str">
            <v>Combo DHP/HPWH units - NR</v>
          </cell>
          <cell r="C56" t="e">
            <v>#DIV/0!</v>
          </cell>
          <cell r="D56" t="e">
            <v>#DIV/0!</v>
          </cell>
          <cell r="E56" t="e">
            <v>#DIV/0!</v>
          </cell>
          <cell r="F56" t="e">
            <v>#DIV/0!</v>
          </cell>
          <cell r="G56" t="e">
            <v>#DIV/0!</v>
          </cell>
        </row>
        <row r="57">
          <cell r="B57" t="str">
            <v>Combo DHP/HPWH units - Retro</v>
          </cell>
          <cell r="C57" t="str">
            <v/>
          </cell>
          <cell r="D57" t="str">
            <v/>
          </cell>
          <cell r="E57" t="str">
            <v/>
          </cell>
          <cell r="F57" t="str">
            <v/>
          </cell>
          <cell r="G57" t="str">
            <v/>
          </cell>
        </row>
        <row r="58">
          <cell r="B58" t="str">
            <v>Aerator - New</v>
          </cell>
          <cell r="C58">
            <v>1</v>
          </cell>
          <cell r="D58">
            <v>1</v>
          </cell>
          <cell r="E58">
            <v>1</v>
          </cell>
          <cell r="F58">
            <v>1</v>
          </cell>
          <cell r="G58">
            <v>1</v>
          </cell>
        </row>
        <row r="59">
          <cell r="B59" t="str">
            <v>Aerator - Retro</v>
          </cell>
          <cell r="C59" t="str">
            <v/>
          </cell>
          <cell r="D59" t="str">
            <v/>
          </cell>
          <cell r="E59" t="str">
            <v/>
          </cell>
          <cell r="F59" t="str">
            <v/>
          </cell>
          <cell r="G59" t="str">
            <v/>
          </cell>
        </row>
        <row r="60">
          <cell r="B60" t="str">
            <v>Behavior - Retro</v>
          </cell>
          <cell r="C60" t="str">
            <v/>
          </cell>
          <cell r="D60" t="str">
            <v/>
          </cell>
          <cell r="E60" t="str">
            <v/>
          </cell>
          <cell r="F60" t="str">
            <v/>
          </cell>
          <cell r="G60" t="str">
            <v/>
          </cell>
        </row>
        <row r="61">
          <cell r="B61" t="str">
            <v>Behavior - New</v>
          </cell>
          <cell r="C61">
            <v>1</v>
          </cell>
          <cell r="D61">
            <v>1</v>
          </cell>
          <cell r="E61">
            <v>1</v>
          </cell>
          <cell r="F61">
            <v>1</v>
          </cell>
          <cell r="G61">
            <v>1</v>
          </cell>
        </row>
        <row r="62">
          <cell r="B62">
            <v>0</v>
          </cell>
          <cell r="C62" t="str">
            <v/>
          </cell>
          <cell r="D62" t="str">
            <v/>
          </cell>
          <cell r="E62" t="str">
            <v/>
          </cell>
          <cell r="F62" t="str">
            <v/>
          </cell>
          <cell r="G62" t="str">
            <v/>
          </cell>
        </row>
        <row r="63">
          <cell r="B63" t="str">
            <v>Heat Recovery Ventilation - New</v>
          </cell>
          <cell r="C63">
            <v>1</v>
          </cell>
          <cell r="D63">
            <v>1</v>
          </cell>
          <cell r="E63">
            <v>1</v>
          </cell>
          <cell r="F63">
            <v>1</v>
          </cell>
          <cell r="G63">
            <v>1</v>
          </cell>
        </row>
        <row r="64">
          <cell r="B64" t="str">
            <v>GSHP - New</v>
          </cell>
          <cell r="C64">
            <v>1</v>
          </cell>
          <cell r="D64">
            <v>1</v>
          </cell>
          <cell r="E64">
            <v>1</v>
          </cell>
          <cell r="F64">
            <v>1</v>
          </cell>
          <cell r="G64">
            <v>1</v>
          </cell>
        </row>
        <row r="65">
          <cell r="B65" t="str">
            <v>GSHP - NR</v>
          </cell>
          <cell r="C65">
            <v>6.6666666666666666E-2</v>
          </cell>
          <cell r="D65">
            <v>6.6666666666666666E-2</v>
          </cell>
          <cell r="E65">
            <v>6.6666666666666666E-2</v>
          </cell>
          <cell r="F65">
            <v>6.6666666666666666E-2</v>
          </cell>
          <cell r="G65">
            <v>6.6666666666666666E-2</v>
          </cell>
        </row>
        <row r="66">
          <cell r="B66">
            <v>0</v>
          </cell>
          <cell r="C66" t="str">
            <v/>
          </cell>
          <cell r="D66" t="str">
            <v/>
          </cell>
          <cell r="E66" t="str">
            <v/>
          </cell>
          <cell r="F66" t="str">
            <v/>
          </cell>
          <cell r="G66" t="str">
            <v/>
          </cell>
        </row>
        <row r="67">
          <cell r="B67" t="str">
            <v>ECM for HVAC ventilation - New</v>
          </cell>
          <cell r="C67">
            <v>1</v>
          </cell>
          <cell r="D67">
            <v>1</v>
          </cell>
          <cell r="E67">
            <v>1</v>
          </cell>
          <cell r="F67">
            <v>1</v>
          </cell>
          <cell r="G67">
            <v>1</v>
          </cell>
        </row>
        <row r="68">
          <cell r="B68" t="str">
            <v>ECM for HVAC ventilation - NR</v>
          </cell>
          <cell r="C68" t="e">
            <v>#DIV/0!</v>
          </cell>
          <cell r="D68" t="e">
            <v>#DIV/0!</v>
          </cell>
          <cell r="E68" t="e">
            <v>#DIV/0!</v>
          </cell>
          <cell r="F68" t="e">
            <v>#DIV/0!</v>
          </cell>
          <cell r="G68" t="e">
            <v>#DIV/0!</v>
          </cell>
        </row>
        <row r="69">
          <cell r="B69" t="str">
            <v>Whole house/attic fan - New</v>
          </cell>
          <cell r="C69">
            <v>1</v>
          </cell>
          <cell r="D69">
            <v>1</v>
          </cell>
          <cell r="E69">
            <v>1</v>
          </cell>
          <cell r="F69">
            <v>1</v>
          </cell>
          <cell r="G69">
            <v>1</v>
          </cell>
        </row>
        <row r="70">
          <cell r="B70" t="str">
            <v>Whole house/attic fan - Retro</v>
          </cell>
          <cell r="C70" t="str">
            <v/>
          </cell>
          <cell r="D70" t="str">
            <v/>
          </cell>
          <cell r="E70" t="str">
            <v/>
          </cell>
          <cell r="F70" t="str">
            <v/>
          </cell>
          <cell r="G70" t="str">
            <v/>
          </cell>
        </row>
        <row r="71">
          <cell r="B71" t="str">
            <v>WH Pipe insulation - Retro</v>
          </cell>
          <cell r="C71" t="str">
            <v/>
          </cell>
          <cell r="D71" t="str">
            <v/>
          </cell>
          <cell r="E71" t="str">
            <v/>
          </cell>
          <cell r="F71" t="str">
            <v/>
          </cell>
          <cell r="G71" t="str">
            <v/>
          </cell>
        </row>
        <row r="72">
          <cell r="B72" t="str">
            <v>DHP Ducted - NR</v>
          </cell>
          <cell r="C72">
            <v>6.6666666666666666E-2</v>
          </cell>
          <cell r="D72">
            <v>6.6666666666666666E-2</v>
          </cell>
          <cell r="E72">
            <v>6.6666666666666666E-2</v>
          </cell>
          <cell r="F72">
            <v>6.6666666666666666E-2</v>
          </cell>
          <cell r="G72">
            <v>6.6666666666666666E-2</v>
          </cell>
        </row>
        <row r="73">
          <cell r="B73" t="str">
            <v>Advanced Power Strips - New</v>
          </cell>
          <cell r="C73">
            <v>1</v>
          </cell>
          <cell r="D73">
            <v>1</v>
          </cell>
          <cell r="E73">
            <v>1</v>
          </cell>
          <cell r="F73">
            <v>1</v>
          </cell>
          <cell r="G73">
            <v>1</v>
          </cell>
        </row>
        <row r="74">
          <cell r="B74" t="str">
            <v>Advanced Power Strips - Retro</v>
          </cell>
          <cell r="C74" t="str">
            <v/>
          </cell>
          <cell r="D74" t="str">
            <v/>
          </cell>
          <cell r="E74" t="str">
            <v/>
          </cell>
          <cell r="F74" t="str">
            <v/>
          </cell>
          <cell r="G74" t="str">
            <v/>
          </cell>
        </row>
        <row r="75">
          <cell r="B75" t="str">
            <v>Controls Commissioning and Sizing - New</v>
          </cell>
          <cell r="C75">
            <v>1</v>
          </cell>
          <cell r="D75">
            <v>1</v>
          </cell>
          <cell r="E75">
            <v>1</v>
          </cell>
          <cell r="F75">
            <v>1</v>
          </cell>
          <cell r="G75">
            <v>1</v>
          </cell>
        </row>
        <row r="76">
          <cell r="B76" t="str">
            <v>Controls Commissioning and Sizing - NR</v>
          </cell>
          <cell r="C76">
            <v>6.6666666666666666E-2</v>
          </cell>
          <cell r="D76">
            <v>6.6666666666666666E-2</v>
          </cell>
          <cell r="E76">
            <v>6.6666666666666666E-2</v>
          </cell>
          <cell r="F76">
            <v>6.6666666666666666E-2</v>
          </cell>
          <cell r="G76">
            <v>6.6666666666666666E-2</v>
          </cell>
        </row>
        <row r="77">
          <cell r="B77" t="str">
            <v>ResWx - Retro</v>
          </cell>
          <cell r="C77" t="str">
            <v/>
          </cell>
          <cell r="D77" t="str">
            <v/>
          </cell>
          <cell r="E77" t="str">
            <v/>
          </cell>
          <cell r="F77" t="str">
            <v/>
          </cell>
          <cell r="G77" t="str">
            <v/>
          </cell>
        </row>
        <row r="78">
          <cell r="C78"/>
          <cell r="D78"/>
          <cell r="E78"/>
          <cell r="F78"/>
        </row>
        <row r="79">
          <cell r="C79"/>
          <cell r="D79"/>
          <cell r="E79"/>
          <cell r="F79"/>
        </row>
      </sheetData>
      <sheetData sheetId="9">
        <row r="9">
          <cell r="C9" t="str">
            <v>Retro12Med</v>
          </cell>
          <cell r="D9">
            <v>0.10937459468255628</v>
          </cell>
          <cell r="E9">
            <v>0.10937459468255628</v>
          </cell>
          <cell r="F9">
            <v>0.10937459468255628</v>
          </cell>
          <cell r="G9">
            <v>0.10937459468255628</v>
          </cell>
          <cell r="H9">
            <v>0.10937459468255628</v>
          </cell>
          <cell r="I9">
            <v>9.8437135214300656E-2</v>
          </cell>
          <cell r="J9">
            <v>7.874970817144053E-2</v>
          </cell>
          <cell r="K9">
            <v>6.2999766537152418E-2</v>
          </cell>
          <cell r="L9">
            <v>5.0399813229721938E-2</v>
          </cell>
          <cell r="M9">
            <v>4.0319850583777551E-2</v>
          </cell>
          <cell r="N9">
            <v>3.225588046702204E-2</v>
          </cell>
          <cell r="O9">
            <v>2.5804704373617631E-2</v>
          </cell>
          <cell r="P9">
            <v>2.0643763498894106E-2</v>
          </cell>
          <cell r="Q9">
            <v>1.6515010799115284E-2</v>
          </cell>
          <cell r="R9">
            <v>1.3212008639292228E-2</v>
          </cell>
          <cell r="S9">
            <v>1.0569606911433781E-2</v>
          </cell>
          <cell r="T9">
            <v>7.2092823794611682E-5</v>
          </cell>
          <cell r="U9">
            <v>2.5747437069512102E-5</v>
          </cell>
          <cell r="V9">
            <v>8.7775353646568632E-6</v>
          </cell>
          <cell r="W9">
            <v>2.8622397928446119E-6</v>
          </cell>
          <cell r="X9"/>
        </row>
        <row r="10">
          <cell r="C10" t="str">
            <v>Retro5Med</v>
          </cell>
          <cell r="D10">
            <v>4.2999999999999997E-2</v>
          </cell>
          <cell r="E10">
            <v>5.279714228027832E-2</v>
          </cell>
          <cell r="F10">
            <v>6.4608251467478173E-2</v>
          </cell>
          <cell r="G10">
            <v>7.4999999999999997E-2</v>
          </cell>
          <cell r="H10">
            <v>8.5546997470333563E-2</v>
          </cell>
          <cell r="I10">
            <v>0.10001472303820647</v>
          </cell>
          <cell r="J10">
            <v>0.10971770435235073</v>
          </cell>
          <cell r="K10">
            <v>0.11208438511970376</v>
          </cell>
          <cell r="L10">
            <v>0.10562608162722853</v>
          </cell>
          <cell r="M10">
            <v>9.0794563997872335E-2</v>
          </cell>
          <cell r="N10">
            <v>7.0260666991849297E-2</v>
          </cell>
          <cell r="O10">
            <v>4.8218360404944538E-2</v>
          </cell>
          <cell r="P10">
            <v>2.8854234614640095E-2</v>
          </cell>
          <cell r="Q10">
            <v>1.4773964924806759E-2</v>
          </cell>
          <cell r="R10">
            <v>6.3385343681182649E-3</v>
          </cell>
          <cell r="S10">
            <v>2.2268577196306039E-3</v>
          </cell>
          <cell r="T10">
            <v>6.2471001963848583E-4</v>
          </cell>
          <cell r="U10">
            <v>1.3615841889635938E-4</v>
          </cell>
          <cell r="V10">
            <v>2.2380636622298944E-5</v>
          </cell>
          <cell r="W10">
            <v>2.68643837586513E-6</v>
          </cell>
          <cell r="X10"/>
        </row>
        <row r="11">
          <cell r="C11" t="str">
            <v>Retro1Slow</v>
          </cell>
          <cell r="D11">
            <v>2.5643970768378654E-3</v>
          </cell>
          <cell r="E11">
            <v>5.1260615529385989E-3</v>
          </cell>
          <cell r="F11">
            <v>9.1015544176433795E-3</v>
          </cell>
          <cell r="G11">
            <v>1.4804925730045659E-2</v>
          </cell>
          <cell r="H11">
            <v>2.2471809420486211E-2</v>
          </cell>
          <cell r="I11">
            <v>3.2184432813882391E-2</v>
          </cell>
          <cell r="J11">
            <v>4.3779667172004086E-2</v>
          </cell>
          <cell r="K11">
            <v>5.675426075474499E-2</v>
          </cell>
          <cell r="L11">
            <v>7.0195239068707532E-2</v>
          </cell>
          <cell r="M11">
            <v>8.2776861842756788E-2</v>
          </cell>
          <cell r="N11">
            <v>9.2870259507494834E-2</v>
          </cell>
          <cell r="O11">
            <v>9.8796470678915727E-2</v>
          </cell>
          <cell r="P11">
            <v>9.9208932889988999E-2</v>
          </cell>
          <cell r="Q11">
            <v>9.3521150494244254E-2</v>
          </cell>
          <cell r="R11">
            <v>8.2226007896862296E-2</v>
          </cell>
          <cell r="S11">
            <v>6.6933566027365665E-2</v>
          </cell>
          <cell r="T11">
            <v>5.0029565143448806E-2</v>
          </cell>
          <cell r="U11">
            <v>3.402486521893211E-2</v>
          </cell>
          <cell r="V11">
            <v>2.0846059340774659E-2</v>
          </cell>
          <cell r="W11">
            <v>0.01</v>
          </cell>
          <cell r="X11"/>
        </row>
        <row r="12">
          <cell r="C12" t="str">
            <v>Retro50Fast</v>
          </cell>
          <cell r="D12">
            <v>0.45</v>
          </cell>
          <cell r="E12">
            <v>0.21</v>
          </cell>
          <cell r="F12">
            <v>0.14000000000000001</v>
          </cell>
          <cell r="G12">
            <v>0.09</v>
          </cell>
          <cell r="H12">
            <v>5.9540362609726505E-2</v>
          </cell>
          <cell r="I12">
            <v>2.9770181304863419E-2</v>
          </cell>
          <cell r="J12">
            <v>1.3231191691050248E-2</v>
          </cell>
          <cell r="K12">
            <v>5.2924766764202991E-3</v>
          </cell>
          <cell r="L12">
            <v>1.9245369732436846E-3</v>
          </cell>
          <cell r="M12">
            <v>6.415123244144505E-4</v>
          </cell>
          <cell r="N12">
            <v>1.9738840751215569E-4</v>
          </cell>
          <cell r="O12">
            <v>5.6396687860615913E-5</v>
          </cell>
          <cell r="P12">
            <v>1.5039116763038152E-5</v>
          </cell>
          <cell r="Q12">
            <v>3.7597791905374933E-6</v>
          </cell>
          <cell r="R12">
            <v>8.8465392733549919E-7</v>
          </cell>
          <cell r="S12">
            <v>1.9658976146974538E-7</v>
          </cell>
          <cell r="T12">
            <v>4.13873183502389E-8</v>
          </cell>
          <cell r="U12">
            <v>8.2774636034343985E-9</v>
          </cell>
          <cell r="V12">
            <v>1.5766598027155965E-9</v>
          </cell>
          <cell r="W12">
            <v>2.8666535811794347E-10</v>
          </cell>
          <cell r="X12"/>
        </row>
        <row r="13">
          <cell r="C13" t="str">
            <v>Retro20Fast</v>
          </cell>
          <cell r="D13">
            <v>0.22119921692859512</v>
          </cell>
          <cell r="E13">
            <v>0.15504311102289431</v>
          </cell>
          <cell r="F13">
            <v>0.10733128557729499</v>
          </cell>
          <cell r="G13">
            <v>8.3589689255657879E-2</v>
          </cell>
          <cell r="H13">
            <v>7.3237179880126971E-2</v>
          </cell>
          <cell r="I13">
            <v>6.3374636711760357E-2</v>
          </cell>
          <cell r="J13">
            <v>5.4291838367783084E-2</v>
          </cell>
          <cell r="K13">
            <v>4.612639225659896E-2</v>
          </cell>
          <cell r="L13">
            <v>3.8916876277172864E-2</v>
          </cell>
          <cell r="M13">
            <v>3.2639916313151704E-2</v>
          </cell>
          <cell r="N13">
            <v>2.7235706125786907E-2</v>
          </cell>
          <cell r="O13">
            <v>2.1211189258265428E-2</v>
          </cell>
          <cell r="P13">
            <v>1.6519290804212883E-2</v>
          </cell>
          <cell r="Q13">
            <v>1.2865236614105324E-2</v>
          </cell>
          <cell r="R13">
            <v>1.0019456349464106E-2</v>
          </cell>
          <cell r="S13">
            <v>7.8031604509122832E-3</v>
          </cell>
          <cell r="T13">
            <v>6.077107469602494E-3</v>
          </cell>
          <cell r="U13">
            <v>4.7328560561354371E-3</v>
          </cell>
          <cell r="V13">
            <v>3.6859520026825132E-3</v>
          </cell>
          <cell r="W13">
            <v>2.8706223060526725E-3</v>
          </cell>
          <cell r="X13"/>
        </row>
        <row r="14">
          <cell r="C14" t="str">
            <v>RetroEven20</v>
          </cell>
          <cell r="D14">
            <v>0.05</v>
          </cell>
          <cell r="E14">
            <v>0.05</v>
          </cell>
          <cell r="F14">
            <v>0.05</v>
          </cell>
          <cell r="G14">
            <v>0.05</v>
          </cell>
          <cell r="H14">
            <v>0.05</v>
          </cell>
          <cell r="I14">
            <v>0.05</v>
          </cell>
          <cell r="J14">
            <v>0.05</v>
          </cell>
          <cell r="K14">
            <v>0.05</v>
          </cell>
          <cell r="L14">
            <v>0.05</v>
          </cell>
          <cell r="M14">
            <v>0.05</v>
          </cell>
          <cell r="N14">
            <v>0.05</v>
          </cell>
          <cell r="O14">
            <v>0.05</v>
          </cell>
          <cell r="P14">
            <v>0.05</v>
          </cell>
          <cell r="Q14">
            <v>0.05</v>
          </cell>
          <cell r="R14">
            <v>0.05</v>
          </cell>
          <cell r="S14">
            <v>0.05</v>
          </cell>
          <cell r="T14">
            <v>0.05</v>
          </cell>
          <cell r="U14">
            <v>0.05</v>
          </cell>
          <cell r="V14">
            <v>0.05</v>
          </cell>
          <cell r="W14">
            <v>0.05</v>
          </cell>
          <cell r="X14"/>
        </row>
        <row r="15">
          <cell r="C15" t="str">
            <v>RetroMax60</v>
          </cell>
          <cell r="D15">
            <v>0.01</v>
          </cell>
          <cell r="E15">
            <v>1.9799999999999998E-2</v>
          </cell>
          <cell r="F15">
            <v>2.9106E-2</v>
          </cell>
          <cell r="G15">
            <v>3.7643759999999998E-2</v>
          </cell>
          <cell r="H15">
            <v>4.5172511999999984E-2</v>
          </cell>
          <cell r="I15">
            <v>4.8635737920000005E-2</v>
          </cell>
          <cell r="J15">
            <v>4.587971277120001E-2</v>
          </cell>
          <cell r="K15">
            <v>4.3279862380832007E-2</v>
          </cell>
          <cell r="L15">
            <v>4.0827336845918161E-2</v>
          </cell>
          <cell r="M15">
            <v>3.8513787757982809E-2</v>
          </cell>
          <cell r="N15">
            <v>3.6331339785030448E-2</v>
          </cell>
          <cell r="O15">
            <v>3.4272563863878724E-2</v>
          </cell>
          <cell r="P15">
            <v>3.2330451911592284E-2</v>
          </cell>
          <cell r="Q15">
            <v>3.0498392969935395E-2</v>
          </cell>
          <cell r="R15">
            <v>2.8770150701639075E-2</v>
          </cell>
          <cell r="S15">
            <v>2.7139842161879479E-2</v>
          </cell>
          <cell r="T15">
            <v>2.5601917772706373E-2</v>
          </cell>
          <cell r="U15">
            <v>2.4151142432252914E-2</v>
          </cell>
          <cell r="V15">
            <v>2.2782577694425266E-2</v>
          </cell>
          <cell r="W15">
            <v>2.1491564958407872E-2</v>
          </cell>
          <cell r="X15"/>
        </row>
        <row r="16">
          <cell r="C16" t="str">
            <v>Retro3Slow</v>
          </cell>
          <cell r="D16">
            <v>5.5320496977002724E-3</v>
          </cell>
          <cell r="E16">
            <v>8.6958686465615706E-3</v>
          </cell>
          <cell r="F16">
            <v>1.7391737293123145E-2</v>
          </cell>
          <cell r="G16">
            <v>3.0435540262965514E-2</v>
          </cell>
          <cell r="H16">
            <v>4.7344173742390784E-2</v>
          </cell>
          <cell r="I16">
            <v>6.6281843239347063E-2</v>
          </cell>
          <cell r="J16">
            <v>8.4358709577350838E-2</v>
          </cell>
          <cell r="K16">
            <v>9.8418494506909315E-2</v>
          </cell>
          <cell r="L16">
            <v>0.10598914793051767</v>
          </cell>
          <cell r="M16">
            <v>0.10598914793051767</v>
          </cell>
          <cell r="N16">
            <v>9.8923204735149928E-2</v>
          </cell>
          <cell r="O16">
            <v>8.655780414325609E-2</v>
          </cell>
          <cell r="P16">
            <v>7.1282897529740263E-2</v>
          </cell>
          <cell r="Q16">
            <v>5.5442253634242489E-2</v>
          </cell>
          <cell r="R16">
            <v>4.0852186888389319E-2</v>
          </cell>
          <cell r="S16">
            <v>2.8596530821872412E-2</v>
          </cell>
          <cell r="T16">
            <v>1.9064353881248275E-2</v>
          </cell>
          <cell r="U16">
            <v>1.2131861560794377E-2</v>
          </cell>
          <cell r="V16">
            <v>7.3846113848314854E-3</v>
          </cell>
          <cell r="W16">
            <v>4.3076899744848296E-3</v>
          </cell>
          <cell r="X16"/>
        </row>
        <row r="17">
          <cell r="C17" t="str">
            <v>LightingPPA</v>
          </cell>
          <cell r="D17">
            <v>0.5468729734127814</v>
          </cell>
          <cell r="E17">
            <v>0.43749837873022512</v>
          </cell>
          <cell r="F17">
            <v>0.32812378404766884</v>
          </cell>
          <cell r="G17">
            <v>0.21874918936511256</v>
          </cell>
          <cell r="H17">
            <v>0.10937459468255628</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row>
        <row r="18">
          <cell r="B18"/>
          <cell r="C18"/>
          <cell r="D18"/>
          <cell r="E18"/>
          <cell r="F18"/>
          <cell r="G18"/>
          <cell r="H18"/>
          <cell r="I18"/>
          <cell r="J18"/>
          <cell r="K18"/>
          <cell r="L18"/>
          <cell r="M18"/>
          <cell r="N18"/>
          <cell r="O18"/>
          <cell r="P18"/>
          <cell r="Q18"/>
          <cell r="R18"/>
          <cell r="S18"/>
          <cell r="T18"/>
          <cell r="U18"/>
          <cell r="V18"/>
          <cell r="W18"/>
          <cell r="X18"/>
        </row>
        <row r="19">
          <cell r="A19" t="str">
            <v>End Use</v>
          </cell>
          <cell r="B19" t="str">
            <v>Measure Index Name</v>
          </cell>
          <cell r="C19" t="str">
            <v>Ramp</v>
          </cell>
          <cell r="D19">
            <v>2016</v>
          </cell>
          <cell r="E19">
            <v>2017</v>
          </cell>
          <cell r="F19">
            <v>2018</v>
          </cell>
          <cell r="G19">
            <v>2019</v>
          </cell>
          <cell r="H19">
            <v>2020</v>
          </cell>
          <cell r="I19">
            <v>2021</v>
          </cell>
          <cell r="J19">
            <v>2022</v>
          </cell>
          <cell r="K19">
            <v>2023</v>
          </cell>
          <cell r="L19">
            <v>2024</v>
          </cell>
          <cell r="M19">
            <v>2025</v>
          </cell>
          <cell r="N19">
            <v>2026</v>
          </cell>
          <cell r="O19">
            <v>2027</v>
          </cell>
          <cell r="P19">
            <v>2028</v>
          </cell>
          <cell r="Q19">
            <v>2029</v>
          </cell>
          <cell r="R19">
            <v>2030</v>
          </cell>
          <cell r="S19">
            <v>2031</v>
          </cell>
          <cell r="T19">
            <v>2032</v>
          </cell>
          <cell r="U19">
            <v>2033</v>
          </cell>
          <cell r="V19">
            <v>2034</v>
          </cell>
          <cell r="W19">
            <v>2035</v>
          </cell>
          <cell r="X19"/>
        </row>
        <row r="20">
          <cell r="A20" t="str">
            <v>Lighting</v>
          </cell>
          <cell r="B20" t="str">
            <v>Lighting - New</v>
          </cell>
          <cell r="C20" t="str">
            <v>LO20Fast</v>
          </cell>
          <cell r="D20">
            <v>0.22119921692859512</v>
          </cell>
          <cell r="E20">
            <v>0.37624232795148943</v>
          </cell>
          <cell r="F20">
            <v>0.48357361352878442</v>
          </cell>
          <cell r="G20">
            <v>0.56716330278444227</v>
          </cell>
          <cell r="H20">
            <v>0.64040048266456928</v>
          </cell>
          <cell r="I20">
            <v>0.70377511937632964</v>
          </cell>
          <cell r="J20">
            <v>0.7580669577441127</v>
          </cell>
          <cell r="K20">
            <v>0.80419335000071168</v>
          </cell>
          <cell r="L20">
            <v>0.84311022627788457</v>
          </cell>
          <cell r="M20">
            <v>0.87575014259103623</v>
          </cell>
          <cell r="N20">
            <v>0.90298584871682319</v>
          </cell>
          <cell r="O20">
            <v>0.92419703797508856</v>
          </cell>
          <cell r="P20">
            <v>0.94071632877930145</v>
          </cell>
          <cell r="Q20">
            <v>0.95358156539340677</v>
          </cell>
          <cell r="R20">
            <v>0.96360102174287088</v>
          </cell>
          <cell r="S20">
            <v>0.97140418219378311</v>
          </cell>
          <cell r="T20">
            <v>0.97748128966338554</v>
          </cell>
          <cell r="U20">
            <v>0.98221414571952104</v>
          </cell>
          <cell r="V20">
            <v>0.98590009772220355</v>
          </cell>
          <cell r="W20">
            <v>0.98877072002825628</v>
          </cell>
          <cell r="X20"/>
        </row>
        <row r="21">
          <cell r="A21" t="str">
            <v>Lighting</v>
          </cell>
          <cell r="B21" t="str">
            <v>Lighting - NR</v>
          </cell>
          <cell r="C21" t="str">
            <v>LO20Fast</v>
          </cell>
          <cell r="D21">
            <v>0.22119921692859512</v>
          </cell>
          <cell r="E21">
            <v>0.37624232795148943</v>
          </cell>
          <cell r="F21">
            <v>0.48357361352878442</v>
          </cell>
          <cell r="G21">
            <v>0.56716330278444227</v>
          </cell>
          <cell r="H21">
            <v>0.64040048266456928</v>
          </cell>
          <cell r="I21">
            <v>0.70377511937632964</v>
          </cell>
          <cell r="J21">
            <v>0.7580669577441127</v>
          </cell>
          <cell r="K21">
            <v>0.80419335000071168</v>
          </cell>
          <cell r="L21">
            <v>0.84311022627788457</v>
          </cell>
          <cell r="M21">
            <v>0.87575014259103623</v>
          </cell>
          <cell r="N21">
            <v>0.90298584871682319</v>
          </cell>
          <cell r="O21">
            <v>0.92419703797508856</v>
          </cell>
          <cell r="P21">
            <v>0.94071632877930145</v>
          </cell>
          <cell r="Q21">
            <v>0.95358156539340677</v>
          </cell>
          <cell r="R21">
            <v>0.96360102174287088</v>
          </cell>
          <cell r="S21">
            <v>0.97140418219378311</v>
          </cell>
          <cell r="T21">
            <v>0.97748128966338554</v>
          </cell>
          <cell r="U21">
            <v>0.98221414571952104</v>
          </cell>
          <cell r="V21">
            <v>0.98590009772220355</v>
          </cell>
          <cell r="W21">
            <v>0.98877072002825628</v>
          </cell>
          <cell r="X21"/>
        </row>
        <row r="22">
          <cell r="A22" t="str">
            <v>Lighting</v>
          </cell>
          <cell r="B22" t="str">
            <v>Lighting - PPA</v>
          </cell>
          <cell r="C22" t="str">
            <v>Retro20Fast</v>
          </cell>
          <cell r="D22">
            <v>0.22119921692859512</v>
          </cell>
          <cell r="E22">
            <v>0.15504311102289431</v>
          </cell>
          <cell r="F22">
            <v>0.10733128557729499</v>
          </cell>
          <cell r="G22">
            <v>8.3589689255657879E-2</v>
          </cell>
          <cell r="H22">
            <v>7.3237179880126971E-2</v>
          </cell>
          <cell r="I22">
            <v>6.3374636711760357E-2</v>
          </cell>
          <cell r="J22">
            <v>5.4291838367783084E-2</v>
          </cell>
          <cell r="K22">
            <v>4.612639225659896E-2</v>
          </cell>
          <cell r="L22">
            <v>3.8916876277172864E-2</v>
          </cell>
          <cell r="M22">
            <v>3.2639916313151704E-2</v>
          </cell>
          <cell r="N22">
            <v>2.7235706125786907E-2</v>
          </cell>
          <cell r="O22">
            <v>2.1211189258265428E-2</v>
          </cell>
          <cell r="P22">
            <v>1.6519290804212883E-2</v>
          </cell>
          <cell r="Q22">
            <v>1.2865236614105324E-2</v>
          </cell>
          <cell r="R22">
            <v>1.0019456349464106E-2</v>
          </cell>
          <cell r="S22">
            <v>7.8031604509122832E-3</v>
          </cell>
          <cell r="T22">
            <v>6.077107469602494E-3</v>
          </cell>
          <cell r="U22">
            <v>4.7328560561354371E-3</v>
          </cell>
          <cell r="V22">
            <v>3.6859520026825132E-3</v>
          </cell>
          <cell r="W22">
            <v>2.8706223060526725E-3</v>
          </cell>
          <cell r="X22"/>
        </row>
        <row r="23">
          <cell r="A23" t="str">
            <v>Lighting PPA</v>
          </cell>
          <cell r="B23" t="str">
            <v>Lighting PPA</v>
          </cell>
          <cell r="C23" t="str">
            <v>LightingPPA</v>
          </cell>
          <cell r="D23">
            <v>0.5468729734127814</v>
          </cell>
          <cell r="E23">
            <v>0.43749837873022512</v>
          </cell>
          <cell r="F23">
            <v>0.32812378404766884</v>
          </cell>
          <cell r="G23">
            <v>0.21874918936511256</v>
          </cell>
          <cell r="H23">
            <v>0.10937459468255628</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row>
        <row r="24">
          <cell r="A24" t="str">
            <v>Water Heating</v>
          </cell>
          <cell r="B24" t="str">
            <v>Dishwasher - New</v>
          </cell>
          <cell r="C24" t="str">
            <v>LO12Med</v>
          </cell>
          <cell r="D24">
            <v>0.10937459468255628</v>
          </cell>
          <cell r="E24">
            <v>0.21874918936511256</v>
          </cell>
          <cell r="F24">
            <v>0.32812378404766884</v>
          </cell>
          <cell r="G24">
            <v>0.43749837873022512</v>
          </cell>
          <cell r="H24">
            <v>0.5468729734127814</v>
          </cell>
          <cell r="I24">
            <v>0.64531010862708205</v>
          </cell>
          <cell r="J24">
            <v>0.7240598167985226</v>
          </cell>
          <cell r="K24">
            <v>0.78705958333567505</v>
          </cell>
          <cell r="L24">
            <v>0.83745939656539703</v>
          </cell>
          <cell r="M24">
            <v>0.87777924714917455</v>
          </cell>
          <cell r="N24">
            <v>0.91003512761619654</v>
          </cell>
          <cell r="O24">
            <v>0.93583983198981413</v>
          </cell>
          <cell r="P24">
            <v>0.9564835954887082</v>
          </cell>
          <cell r="Q24">
            <v>0.97299860628782353</v>
          </cell>
          <cell r="R24">
            <v>0.9862106149271157</v>
          </cell>
          <cell r="S24">
            <v>0.99678022183854953</v>
          </cell>
          <cell r="T24">
            <v>0.99685231466234414</v>
          </cell>
          <cell r="U24">
            <v>0.99687806209941365</v>
          </cell>
          <cell r="V24">
            <v>0.99688683963477831</v>
          </cell>
          <cell r="W24">
            <v>0.99688970187457115</v>
          </cell>
          <cell r="X24"/>
        </row>
        <row r="25">
          <cell r="A25" t="str">
            <v>Water Heating</v>
          </cell>
          <cell r="B25" t="str">
            <v>Dishwasher - NR</v>
          </cell>
          <cell r="C25" t="str">
            <v>LO12Med</v>
          </cell>
          <cell r="D25">
            <v>0.10937459468255628</v>
          </cell>
          <cell r="E25">
            <v>0.21874918936511256</v>
          </cell>
          <cell r="F25">
            <v>0.32812378404766884</v>
          </cell>
          <cell r="G25">
            <v>0.43749837873022512</v>
          </cell>
          <cell r="H25">
            <v>0.5468729734127814</v>
          </cell>
          <cell r="I25">
            <v>0.64531010862708205</v>
          </cell>
          <cell r="J25">
            <v>0.7240598167985226</v>
          </cell>
          <cell r="K25">
            <v>0.78705958333567505</v>
          </cell>
          <cell r="L25">
            <v>0.83745939656539703</v>
          </cell>
          <cell r="M25">
            <v>0.87777924714917455</v>
          </cell>
          <cell r="N25">
            <v>0.91003512761619654</v>
          </cell>
          <cell r="O25">
            <v>0.93583983198981413</v>
          </cell>
          <cell r="P25">
            <v>0.9564835954887082</v>
          </cell>
          <cell r="Q25">
            <v>0.97299860628782353</v>
          </cell>
          <cell r="R25">
            <v>0.9862106149271157</v>
          </cell>
          <cell r="S25">
            <v>0.99678022183854953</v>
          </cell>
          <cell r="T25">
            <v>0.99685231466234414</v>
          </cell>
          <cell r="U25">
            <v>0.99687806209941365</v>
          </cell>
          <cell r="V25">
            <v>0.99688683963477831</v>
          </cell>
          <cell r="W25">
            <v>0.99688970187457115</v>
          </cell>
          <cell r="X25"/>
        </row>
        <row r="26">
          <cell r="A26" t="str">
            <v>Water Heating</v>
          </cell>
          <cell r="B26" t="str">
            <v>Clothes Washer - New</v>
          </cell>
          <cell r="C26" t="str">
            <v>LO12Med</v>
          </cell>
          <cell r="D26">
            <v>0.10937459468255628</v>
          </cell>
          <cell r="E26">
            <v>0.21874918936511256</v>
          </cell>
          <cell r="F26">
            <v>0.32812378404766884</v>
          </cell>
          <cell r="G26">
            <v>0.43749837873022512</v>
          </cell>
          <cell r="H26">
            <v>0.5468729734127814</v>
          </cell>
          <cell r="I26">
            <v>0.64531010862708205</v>
          </cell>
          <cell r="J26">
            <v>0.7240598167985226</v>
          </cell>
          <cell r="K26">
            <v>0.78705958333567505</v>
          </cell>
          <cell r="L26">
            <v>0.83745939656539703</v>
          </cell>
          <cell r="M26">
            <v>0.87777924714917455</v>
          </cell>
          <cell r="N26">
            <v>0.91003512761619654</v>
          </cell>
          <cell r="O26">
            <v>0.93583983198981413</v>
          </cell>
          <cell r="P26">
            <v>0.9564835954887082</v>
          </cell>
          <cell r="Q26">
            <v>0.97299860628782353</v>
          </cell>
          <cell r="R26">
            <v>0.9862106149271157</v>
          </cell>
          <cell r="S26">
            <v>0.99678022183854953</v>
          </cell>
          <cell r="T26">
            <v>0.99685231466234414</v>
          </cell>
          <cell r="U26">
            <v>0.99687806209941365</v>
          </cell>
          <cell r="V26">
            <v>0.99688683963477831</v>
          </cell>
          <cell r="W26">
            <v>0.99688970187457115</v>
          </cell>
          <cell r="X26"/>
        </row>
        <row r="27">
          <cell r="A27" t="str">
            <v>Water Heating</v>
          </cell>
          <cell r="B27" t="str">
            <v>Clothes Washer - NR</v>
          </cell>
          <cell r="C27" t="str">
            <v>LO12Med</v>
          </cell>
          <cell r="D27">
            <v>0.10937459468255628</v>
          </cell>
          <cell r="E27">
            <v>0.21874918936511256</v>
          </cell>
          <cell r="F27">
            <v>0.32812378404766884</v>
          </cell>
          <cell r="G27">
            <v>0.43749837873022512</v>
          </cell>
          <cell r="H27">
            <v>0.5468729734127814</v>
          </cell>
          <cell r="I27">
            <v>0.64531010862708205</v>
          </cell>
          <cell r="J27">
            <v>0.7240598167985226</v>
          </cell>
          <cell r="K27">
            <v>0.78705958333567505</v>
          </cell>
          <cell r="L27">
            <v>0.83745939656539703</v>
          </cell>
          <cell r="M27">
            <v>0.87777924714917455</v>
          </cell>
          <cell r="N27">
            <v>0.91003512761619654</v>
          </cell>
          <cell r="O27">
            <v>0.93583983198981413</v>
          </cell>
          <cell r="P27">
            <v>0.9564835954887082</v>
          </cell>
          <cell r="Q27">
            <v>0.97299860628782353</v>
          </cell>
          <cell r="R27">
            <v>0.9862106149271157</v>
          </cell>
          <cell r="S27">
            <v>0.99678022183854953</v>
          </cell>
          <cell r="T27">
            <v>0.99685231466234414</v>
          </cell>
          <cell r="U27">
            <v>0.99687806209941365</v>
          </cell>
          <cell r="V27">
            <v>0.99688683963477831</v>
          </cell>
          <cell r="W27">
            <v>0.99688970187457115</v>
          </cell>
          <cell r="X27"/>
        </row>
        <row r="28">
          <cell r="A28" t="str">
            <v>Water Heating</v>
          </cell>
          <cell r="B28" t="str">
            <v>WasteWater Heat Recovery - New</v>
          </cell>
          <cell r="C28" t="str">
            <v>LO1Slow</v>
          </cell>
          <cell r="D28">
            <v>2.5643970768378654E-3</v>
          </cell>
          <cell r="E28">
            <v>7.6904586297764643E-3</v>
          </cell>
          <cell r="F28">
            <v>1.6792013047419844E-2</v>
          </cell>
          <cell r="G28">
            <v>3.15969387774655E-2</v>
          </cell>
          <cell r="H28">
            <v>5.406874819795171E-2</v>
          </cell>
          <cell r="I28">
            <v>8.6253181011834101E-2</v>
          </cell>
          <cell r="J28">
            <v>0.1300328481838382</v>
          </cell>
          <cell r="K28">
            <v>0.18678710893858319</v>
          </cell>
          <cell r="L28">
            <v>0.2569823480072907</v>
          </cell>
          <cell r="M28">
            <v>0.33975920985004748</v>
          </cell>
          <cell r="N28">
            <v>0.43262946935754232</v>
          </cell>
          <cell r="O28">
            <v>0.53142594003645804</v>
          </cell>
          <cell r="P28">
            <v>0.63063487292644704</v>
          </cell>
          <cell r="Q28">
            <v>0.7241560234206913</v>
          </cell>
          <cell r="R28">
            <v>0.80638203131755359</v>
          </cell>
          <cell r="S28">
            <v>0.87331559734491926</v>
          </cell>
          <cell r="T28">
            <v>0.92334516248836807</v>
          </cell>
          <cell r="U28">
            <v>0.95737002770730018</v>
          </cell>
          <cell r="V28">
            <v>0.97821608704807483</v>
          </cell>
          <cell r="W28">
            <v>0.98821608704807484</v>
          </cell>
          <cell r="X28"/>
        </row>
        <row r="29">
          <cell r="A29" t="str">
            <v>Water Heating</v>
          </cell>
          <cell r="B29" t="str">
            <v>Showerheads - New</v>
          </cell>
          <cell r="C29" t="str">
            <v>LO12MEd</v>
          </cell>
          <cell r="D29">
            <v>0.10937459468255628</v>
          </cell>
          <cell r="E29">
            <v>0.21874918936511256</v>
          </cell>
          <cell r="F29">
            <v>0.32812378404766884</v>
          </cell>
          <cell r="G29">
            <v>0.43749837873022512</v>
          </cell>
          <cell r="H29">
            <v>0.5468729734127814</v>
          </cell>
          <cell r="I29">
            <v>0.64531010862708205</v>
          </cell>
          <cell r="J29">
            <v>0.7240598167985226</v>
          </cell>
          <cell r="K29">
            <v>0.78705958333567505</v>
          </cell>
          <cell r="L29">
            <v>0.83745939656539703</v>
          </cell>
          <cell r="M29">
            <v>0.87777924714917455</v>
          </cell>
          <cell r="N29">
            <v>0.91003512761619654</v>
          </cell>
          <cell r="O29">
            <v>0.93583983198981413</v>
          </cell>
          <cell r="P29">
            <v>0.9564835954887082</v>
          </cell>
          <cell r="Q29">
            <v>0.97299860628782353</v>
          </cell>
          <cell r="R29">
            <v>0.9862106149271157</v>
          </cell>
          <cell r="S29">
            <v>0.99678022183854953</v>
          </cell>
          <cell r="T29">
            <v>0.99685231466234414</v>
          </cell>
          <cell r="U29">
            <v>0.99687806209941365</v>
          </cell>
          <cell r="V29">
            <v>0.99688683963477831</v>
          </cell>
          <cell r="W29">
            <v>0.99688970187457115</v>
          </cell>
          <cell r="X29"/>
        </row>
        <row r="30">
          <cell r="A30" t="str">
            <v>Water Heating</v>
          </cell>
          <cell r="B30" t="str">
            <v>Showerheads - Retro</v>
          </cell>
          <cell r="C30" t="str">
            <v>Retro12Med</v>
          </cell>
          <cell r="D30">
            <v>0.10937459468255628</v>
          </cell>
          <cell r="E30">
            <v>0.10937459468255628</v>
          </cell>
          <cell r="F30">
            <v>0.10937459468255628</v>
          </cell>
          <cell r="G30">
            <v>0.10937459468255628</v>
          </cell>
          <cell r="H30">
            <v>0.10937459468255628</v>
          </cell>
          <cell r="I30">
            <v>9.8437135214300656E-2</v>
          </cell>
          <cell r="J30">
            <v>7.874970817144053E-2</v>
          </cell>
          <cell r="K30">
            <v>6.2999766537152418E-2</v>
          </cell>
          <cell r="L30">
            <v>5.0399813229721938E-2</v>
          </cell>
          <cell r="M30">
            <v>4.0319850583777551E-2</v>
          </cell>
          <cell r="N30">
            <v>3.225588046702204E-2</v>
          </cell>
          <cell r="O30">
            <v>2.5804704373617631E-2</v>
          </cell>
          <cell r="P30">
            <v>2.0643763498894106E-2</v>
          </cell>
          <cell r="Q30">
            <v>1.6515010799115284E-2</v>
          </cell>
          <cell r="R30">
            <v>1.3212008639292228E-2</v>
          </cell>
          <cell r="S30">
            <v>1.0569606911433781E-2</v>
          </cell>
          <cell r="T30">
            <v>7.2092823794611682E-5</v>
          </cell>
          <cell r="U30">
            <v>2.5747437069512102E-5</v>
          </cell>
          <cell r="V30">
            <v>8.7775353646568632E-6</v>
          </cell>
          <cell r="W30">
            <v>2.8622397928446119E-6</v>
          </cell>
          <cell r="X30"/>
        </row>
        <row r="31">
          <cell r="A31" t="str">
            <v>Water Heating</v>
          </cell>
          <cell r="B31" t="str">
            <v>HPWH - New</v>
          </cell>
          <cell r="C31" t="str">
            <v>LO3Slow</v>
          </cell>
          <cell r="D31">
            <v>5.5320496977002724E-3</v>
          </cell>
          <cell r="E31">
            <v>1.4227918344261844E-2</v>
          </cell>
          <cell r="F31">
            <v>3.1619655637384989E-2</v>
          </cell>
          <cell r="G31">
            <v>6.2055195900350503E-2</v>
          </cell>
          <cell r="H31">
            <v>0.10939936964274129</v>
          </cell>
          <cell r="I31">
            <v>0.17568121288208835</v>
          </cell>
          <cell r="J31">
            <v>0.26003992245943919</v>
          </cell>
          <cell r="K31">
            <v>0.3584584169663485</v>
          </cell>
          <cell r="L31">
            <v>0.46444756489686617</v>
          </cell>
          <cell r="M31">
            <v>0.57043671282738384</v>
          </cell>
          <cell r="N31">
            <v>0.66935991756253377</v>
          </cell>
          <cell r="O31">
            <v>0.75591772170578986</v>
          </cell>
          <cell r="P31">
            <v>0.82720061923553012</v>
          </cell>
          <cell r="Q31">
            <v>0.88264287286977261</v>
          </cell>
          <cell r="R31">
            <v>0.92349505975816193</v>
          </cell>
          <cell r="S31">
            <v>0.95209159058003434</v>
          </cell>
          <cell r="T31">
            <v>0.97115594446128262</v>
          </cell>
          <cell r="U31">
            <v>0.98328780602207699</v>
          </cell>
          <cell r="V31">
            <v>0.99067241740690848</v>
          </cell>
          <cell r="W31">
            <v>0.99498010738139331</v>
          </cell>
          <cell r="X31"/>
        </row>
        <row r="32">
          <cell r="A32" t="str">
            <v>Water Heating</v>
          </cell>
          <cell r="B32" t="str">
            <v>HPWH - NR</v>
          </cell>
          <cell r="C32" t="str">
            <v>LO3Slow</v>
          </cell>
          <cell r="D32">
            <v>5.5320496977002724E-3</v>
          </cell>
          <cell r="E32">
            <v>1.4227918344261844E-2</v>
          </cell>
          <cell r="F32">
            <v>3.1619655637384989E-2</v>
          </cell>
          <cell r="G32">
            <v>6.2055195900350503E-2</v>
          </cell>
          <cell r="H32">
            <v>0.10939936964274129</v>
          </cell>
          <cell r="I32">
            <v>0.17568121288208835</v>
          </cell>
          <cell r="J32">
            <v>0.26003992245943919</v>
          </cell>
          <cell r="K32">
            <v>0.3584584169663485</v>
          </cell>
          <cell r="L32">
            <v>0.46444756489686617</v>
          </cell>
          <cell r="M32">
            <v>0.57043671282738384</v>
          </cell>
          <cell r="N32">
            <v>0.66935991756253377</v>
          </cell>
          <cell r="O32">
            <v>0.75591772170578986</v>
          </cell>
          <cell r="P32">
            <v>0.82720061923553012</v>
          </cell>
          <cell r="Q32">
            <v>0.88264287286977261</v>
          </cell>
          <cell r="R32">
            <v>0.92349505975816193</v>
          </cell>
          <cell r="S32">
            <v>0.95209159058003434</v>
          </cell>
          <cell r="T32">
            <v>0.97115594446128262</v>
          </cell>
          <cell r="U32">
            <v>0.98328780602207699</v>
          </cell>
          <cell r="V32">
            <v>0.99067241740690848</v>
          </cell>
          <cell r="W32">
            <v>0.99498010738139331</v>
          </cell>
          <cell r="X32"/>
        </row>
        <row r="33">
          <cell r="A33" t="str">
            <v>Whole Bldg/Meter Level</v>
          </cell>
          <cell r="B33" t="str">
            <v>EV Supply Equip - NR</v>
          </cell>
          <cell r="C33" t="str">
            <v>LOMax60</v>
          </cell>
          <cell r="D33">
            <v>0.01</v>
          </cell>
          <cell r="E33">
            <v>2.98E-2</v>
          </cell>
          <cell r="F33">
            <v>5.8906E-2</v>
          </cell>
          <cell r="G33">
            <v>9.6549759999999998E-2</v>
          </cell>
          <cell r="H33">
            <v>0.14172227199999998</v>
          </cell>
          <cell r="I33">
            <v>0.19035800991999999</v>
          </cell>
          <cell r="J33">
            <v>0.2362377226912</v>
          </cell>
          <cell r="K33">
            <v>0.279517585072032</v>
          </cell>
          <cell r="L33">
            <v>0.32034492191795017</v>
          </cell>
          <cell r="M33">
            <v>0.35885870967593297</v>
          </cell>
          <cell r="N33">
            <v>0.39519004946096342</v>
          </cell>
          <cell r="O33">
            <v>0.42946261332484215</v>
          </cell>
          <cell r="P33">
            <v>0.46179306523643443</v>
          </cell>
          <cell r="Q33">
            <v>0.49229145820636983</v>
          </cell>
          <cell r="R33">
            <v>0.5210616089080089</v>
          </cell>
          <cell r="S33">
            <v>0.54820145106988838</v>
          </cell>
          <cell r="T33">
            <v>0.57380336884259475</v>
          </cell>
          <cell r="U33">
            <v>0.59795451127484767</v>
          </cell>
          <cell r="V33">
            <v>0.62073708896927293</v>
          </cell>
          <cell r="W33">
            <v>0.6422286539276808</v>
          </cell>
          <cell r="X33"/>
        </row>
        <row r="34">
          <cell r="A34" t="str">
            <v>Dryer</v>
          </cell>
          <cell r="B34" t="str">
            <v>Clothes Dryer - New</v>
          </cell>
          <cell r="C34" t="str">
            <v>LOMax60</v>
          </cell>
          <cell r="D34">
            <v>0.01</v>
          </cell>
          <cell r="E34">
            <v>2.98E-2</v>
          </cell>
          <cell r="F34">
            <v>5.8906E-2</v>
          </cell>
          <cell r="G34">
            <v>9.6549759999999998E-2</v>
          </cell>
          <cell r="H34">
            <v>0.14172227199999998</v>
          </cell>
          <cell r="I34">
            <v>0.19035800991999999</v>
          </cell>
          <cell r="J34">
            <v>0.2362377226912</v>
          </cell>
          <cell r="K34">
            <v>0.279517585072032</v>
          </cell>
          <cell r="L34">
            <v>0.32034492191795017</v>
          </cell>
          <cell r="M34">
            <v>0.35885870967593297</v>
          </cell>
          <cell r="N34">
            <v>0.39519004946096342</v>
          </cell>
          <cell r="O34">
            <v>0.42946261332484215</v>
          </cell>
          <cell r="P34">
            <v>0.46179306523643443</v>
          </cell>
          <cell r="Q34">
            <v>0.49229145820636983</v>
          </cell>
          <cell r="R34">
            <v>0.5210616089080089</v>
          </cell>
          <cell r="S34">
            <v>0.54820145106988838</v>
          </cell>
          <cell r="T34">
            <v>0.57380336884259475</v>
          </cell>
          <cell r="U34">
            <v>0.59795451127484767</v>
          </cell>
          <cell r="V34">
            <v>0.62073708896927293</v>
          </cell>
          <cell r="W34">
            <v>0.6422286539276808</v>
          </cell>
          <cell r="X34"/>
        </row>
        <row r="35">
          <cell r="A35" t="str">
            <v>Dryer</v>
          </cell>
          <cell r="B35" t="str">
            <v>Clothes Dryer - NR</v>
          </cell>
          <cell r="C35" t="str">
            <v>LOMax60</v>
          </cell>
          <cell r="D35">
            <v>0.01</v>
          </cell>
          <cell r="E35">
            <v>2.98E-2</v>
          </cell>
          <cell r="F35">
            <v>5.8906E-2</v>
          </cell>
          <cell r="G35">
            <v>9.6549759999999998E-2</v>
          </cell>
          <cell r="H35">
            <v>0.14172227199999998</v>
          </cell>
          <cell r="I35">
            <v>0.19035800991999999</v>
          </cell>
          <cell r="J35">
            <v>0.2362377226912</v>
          </cell>
          <cell r="K35">
            <v>0.279517585072032</v>
          </cell>
          <cell r="L35">
            <v>0.32034492191795017</v>
          </cell>
          <cell r="M35">
            <v>0.35885870967593297</v>
          </cell>
          <cell r="N35">
            <v>0.39519004946096342</v>
          </cell>
          <cell r="O35">
            <v>0.42946261332484215</v>
          </cell>
          <cell r="P35">
            <v>0.46179306523643443</v>
          </cell>
          <cell r="Q35">
            <v>0.49229145820636983</v>
          </cell>
          <cell r="R35">
            <v>0.5210616089080089</v>
          </cell>
          <cell r="S35">
            <v>0.54820145106988838</v>
          </cell>
          <cell r="T35">
            <v>0.57380336884259475</v>
          </cell>
          <cell r="U35">
            <v>0.59795451127484767</v>
          </cell>
          <cell r="V35">
            <v>0.62073708896927293</v>
          </cell>
          <cell r="W35">
            <v>0.6422286539276808</v>
          </cell>
          <cell r="X35"/>
        </row>
        <row r="36">
          <cell r="A36" t="str">
            <v>Refrigeration</v>
          </cell>
          <cell r="B36" t="str">
            <v>Refrigerator - New</v>
          </cell>
          <cell r="C36" t="str">
            <v>LO1Slow</v>
          </cell>
          <cell r="D36">
            <v>2.5643970768378654E-3</v>
          </cell>
          <cell r="E36">
            <v>7.6904586297764643E-3</v>
          </cell>
          <cell r="F36">
            <v>1.6792013047419844E-2</v>
          </cell>
          <cell r="G36">
            <v>3.15969387774655E-2</v>
          </cell>
          <cell r="H36">
            <v>5.406874819795171E-2</v>
          </cell>
          <cell r="I36">
            <v>8.6253181011834101E-2</v>
          </cell>
          <cell r="J36">
            <v>0.1300328481838382</v>
          </cell>
          <cell r="K36">
            <v>0.18678710893858319</v>
          </cell>
          <cell r="L36">
            <v>0.2569823480072907</v>
          </cell>
          <cell r="M36">
            <v>0.33975920985004748</v>
          </cell>
          <cell r="N36">
            <v>0.43262946935754232</v>
          </cell>
          <cell r="O36">
            <v>0.53142594003645804</v>
          </cell>
          <cell r="P36">
            <v>0.63063487292644704</v>
          </cell>
          <cell r="Q36">
            <v>0.7241560234206913</v>
          </cell>
          <cell r="R36">
            <v>0.80638203131755359</v>
          </cell>
          <cell r="S36">
            <v>0.87331559734491926</v>
          </cell>
          <cell r="T36">
            <v>0.92334516248836807</v>
          </cell>
          <cell r="U36">
            <v>0.95737002770730018</v>
          </cell>
          <cell r="V36">
            <v>0.97821608704807483</v>
          </cell>
          <cell r="W36">
            <v>0.98821608704807484</v>
          </cell>
          <cell r="X36"/>
        </row>
        <row r="37">
          <cell r="A37" t="str">
            <v>Refrigeration</v>
          </cell>
          <cell r="B37" t="str">
            <v>Refrigerator - NR</v>
          </cell>
          <cell r="C37" t="str">
            <v>LO1Slow</v>
          </cell>
          <cell r="D37">
            <v>2.5643970768378654E-3</v>
          </cell>
          <cell r="E37">
            <v>7.6904586297764643E-3</v>
          </cell>
          <cell r="F37">
            <v>1.6792013047419844E-2</v>
          </cell>
          <cell r="G37">
            <v>3.15969387774655E-2</v>
          </cell>
          <cell r="H37">
            <v>5.406874819795171E-2</v>
          </cell>
          <cell r="I37">
            <v>8.6253181011834101E-2</v>
          </cell>
          <cell r="J37">
            <v>0.1300328481838382</v>
          </cell>
          <cell r="K37">
            <v>0.18678710893858319</v>
          </cell>
          <cell r="L37">
            <v>0.2569823480072907</v>
          </cell>
          <cell r="M37">
            <v>0.33975920985004748</v>
          </cell>
          <cell r="N37">
            <v>0.43262946935754232</v>
          </cell>
          <cell r="O37">
            <v>0.53142594003645804</v>
          </cell>
          <cell r="P37">
            <v>0.63063487292644704</v>
          </cell>
          <cell r="Q37">
            <v>0.7241560234206913</v>
          </cell>
          <cell r="R37">
            <v>0.80638203131755359</v>
          </cell>
          <cell r="S37">
            <v>0.87331559734491926</v>
          </cell>
          <cell r="T37">
            <v>0.92334516248836807</v>
          </cell>
          <cell r="U37">
            <v>0.95737002770730018</v>
          </cell>
          <cell r="V37">
            <v>0.97821608704807483</v>
          </cell>
          <cell r="W37">
            <v>0.98821608704807484</v>
          </cell>
          <cell r="X37"/>
        </row>
        <row r="38">
          <cell r="A38" t="str">
            <v>Refrigeration</v>
          </cell>
          <cell r="B38" t="str">
            <v>Freezer - New</v>
          </cell>
          <cell r="C38" t="str">
            <v>LO1Slow</v>
          </cell>
          <cell r="D38">
            <v>2.5643970768378654E-3</v>
          </cell>
          <cell r="E38">
            <v>7.6904586297764643E-3</v>
          </cell>
          <cell r="F38">
            <v>1.6792013047419844E-2</v>
          </cell>
          <cell r="G38">
            <v>3.15969387774655E-2</v>
          </cell>
          <cell r="H38">
            <v>5.406874819795171E-2</v>
          </cell>
          <cell r="I38">
            <v>8.6253181011834101E-2</v>
          </cell>
          <cell r="J38">
            <v>0.1300328481838382</v>
          </cell>
          <cell r="K38">
            <v>0.18678710893858319</v>
          </cell>
          <cell r="L38">
            <v>0.2569823480072907</v>
          </cell>
          <cell r="M38">
            <v>0.33975920985004748</v>
          </cell>
          <cell r="N38">
            <v>0.43262946935754232</v>
          </cell>
          <cell r="O38">
            <v>0.53142594003645804</v>
          </cell>
          <cell r="P38">
            <v>0.63063487292644704</v>
          </cell>
          <cell r="Q38">
            <v>0.7241560234206913</v>
          </cell>
          <cell r="R38">
            <v>0.80638203131755359</v>
          </cell>
          <cell r="S38">
            <v>0.87331559734491926</v>
          </cell>
          <cell r="T38">
            <v>0.92334516248836807</v>
          </cell>
          <cell r="U38">
            <v>0.95737002770730018</v>
          </cell>
          <cell r="V38">
            <v>0.97821608704807483</v>
          </cell>
          <cell r="W38">
            <v>0.98821608704807484</v>
          </cell>
          <cell r="X38"/>
        </row>
        <row r="39">
          <cell r="A39" t="str">
            <v>Refrigeration</v>
          </cell>
          <cell r="B39" t="str">
            <v>Freezer - NR</v>
          </cell>
          <cell r="C39" t="str">
            <v>LO1Slow</v>
          </cell>
          <cell r="D39">
            <v>2.5643970768378654E-3</v>
          </cell>
          <cell r="E39">
            <v>7.6904586297764643E-3</v>
          </cell>
          <cell r="F39">
            <v>1.6792013047419844E-2</v>
          </cell>
          <cell r="G39">
            <v>3.15969387774655E-2</v>
          </cell>
          <cell r="H39">
            <v>5.406874819795171E-2</v>
          </cell>
          <cell r="I39">
            <v>8.6253181011834101E-2</v>
          </cell>
          <cell r="J39">
            <v>0.1300328481838382</v>
          </cell>
          <cell r="K39">
            <v>0.18678710893858319</v>
          </cell>
          <cell r="L39">
            <v>0.2569823480072907</v>
          </cell>
          <cell r="M39">
            <v>0.33975920985004748</v>
          </cell>
          <cell r="N39">
            <v>0.43262946935754232</v>
          </cell>
          <cell r="O39">
            <v>0.53142594003645804</v>
          </cell>
          <cell r="P39">
            <v>0.63063487292644704</v>
          </cell>
          <cell r="Q39">
            <v>0.7241560234206913</v>
          </cell>
          <cell r="R39">
            <v>0.80638203131755359</v>
          </cell>
          <cell r="S39">
            <v>0.87331559734491926</v>
          </cell>
          <cell r="T39">
            <v>0.92334516248836807</v>
          </cell>
          <cell r="U39">
            <v>0.95737002770730018</v>
          </cell>
          <cell r="V39">
            <v>0.97821608704807483</v>
          </cell>
          <cell r="W39">
            <v>0.98821608704807484</v>
          </cell>
          <cell r="X39"/>
        </row>
        <row r="40">
          <cell r="A40" t="str">
            <v>Water Heating</v>
          </cell>
          <cell r="B40" t="str">
            <v>Solar Water Heater - New</v>
          </cell>
          <cell r="C40" t="str">
            <v>LOMax60</v>
          </cell>
          <cell r="D40">
            <v>0.01</v>
          </cell>
          <cell r="E40">
            <v>2.98E-2</v>
          </cell>
          <cell r="F40">
            <v>5.8906E-2</v>
          </cell>
          <cell r="G40">
            <v>9.6549759999999998E-2</v>
          </cell>
          <cell r="H40">
            <v>0.14172227199999998</v>
          </cell>
          <cell r="I40">
            <v>0.19035800991999999</v>
          </cell>
          <cell r="J40">
            <v>0.2362377226912</v>
          </cell>
          <cell r="K40">
            <v>0.279517585072032</v>
          </cell>
          <cell r="L40">
            <v>0.32034492191795017</v>
          </cell>
          <cell r="M40">
            <v>0.35885870967593297</v>
          </cell>
          <cell r="N40">
            <v>0.39519004946096342</v>
          </cell>
          <cell r="O40">
            <v>0.42946261332484215</v>
          </cell>
          <cell r="P40">
            <v>0.46179306523643443</v>
          </cell>
          <cell r="Q40">
            <v>0.49229145820636983</v>
          </cell>
          <cell r="R40">
            <v>0.5210616089080089</v>
          </cell>
          <cell r="S40">
            <v>0.54820145106988838</v>
          </cell>
          <cell r="T40">
            <v>0.57380336884259475</v>
          </cell>
          <cell r="U40">
            <v>0.59795451127484767</v>
          </cell>
          <cell r="V40">
            <v>0.62073708896927293</v>
          </cell>
          <cell r="W40">
            <v>0.6422286539276808</v>
          </cell>
          <cell r="X40"/>
        </row>
        <row r="41">
          <cell r="A41" t="str">
            <v>Water Heating</v>
          </cell>
          <cell r="B41" t="str">
            <v>Solar Water Heater - NR</v>
          </cell>
          <cell r="C41" t="str">
            <v>LOMax60</v>
          </cell>
          <cell r="D41">
            <v>0.01</v>
          </cell>
          <cell r="E41">
            <v>2.98E-2</v>
          </cell>
          <cell r="F41">
            <v>5.8906E-2</v>
          </cell>
          <cell r="G41">
            <v>9.6549759999999998E-2</v>
          </cell>
          <cell r="H41">
            <v>0.14172227199999998</v>
          </cell>
          <cell r="I41">
            <v>0.19035800991999999</v>
          </cell>
          <cell r="J41">
            <v>0.2362377226912</v>
          </cell>
          <cell r="K41">
            <v>0.279517585072032</v>
          </cell>
          <cell r="L41">
            <v>0.32034492191795017</v>
          </cell>
          <cell r="M41">
            <v>0.35885870967593297</v>
          </cell>
          <cell r="N41">
            <v>0.39519004946096342</v>
          </cell>
          <cell r="O41">
            <v>0.42946261332484215</v>
          </cell>
          <cell r="P41">
            <v>0.46179306523643443</v>
          </cell>
          <cell r="Q41">
            <v>0.49229145820636983</v>
          </cell>
          <cell r="R41">
            <v>0.5210616089080089</v>
          </cell>
          <cell r="S41">
            <v>0.54820145106988838</v>
          </cell>
          <cell r="T41">
            <v>0.57380336884259475</v>
          </cell>
          <cell r="U41">
            <v>0.59795451127484767</v>
          </cell>
          <cell r="V41">
            <v>0.62073708896927293</v>
          </cell>
          <cell r="W41">
            <v>0.6422286539276808</v>
          </cell>
          <cell r="X41"/>
        </row>
        <row r="42">
          <cell r="A42" t="str">
            <v>Water Heating</v>
          </cell>
          <cell r="B42" t="str">
            <v>Solar Water Heater - Retro</v>
          </cell>
          <cell r="C42" t="str">
            <v>RetroMax60</v>
          </cell>
          <cell r="D42">
            <v>0.01</v>
          </cell>
          <cell r="E42">
            <v>1.9799999999999998E-2</v>
          </cell>
          <cell r="F42">
            <v>2.9106E-2</v>
          </cell>
          <cell r="G42">
            <v>3.7643759999999998E-2</v>
          </cell>
          <cell r="H42">
            <v>4.5172511999999984E-2</v>
          </cell>
          <cell r="I42">
            <v>4.8635737920000005E-2</v>
          </cell>
          <cell r="J42">
            <v>4.587971277120001E-2</v>
          </cell>
          <cell r="K42">
            <v>4.3279862380832007E-2</v>
          </cell>
          <cell r="L42">
            <v>4.0827336845918161E-2</v>
          </cell>
          <cell r="M42">
            <v>3.8513787757982809E-2</v>
          </cell>
          <cell r="N42">
            <v>3.6331339785030448E-2</v>
          </cell>
          <cell r="O42">
            <v>3.4272563863878724E-2</v>
          </cell>
          <cell r="P42">
            <v>3.2330451911592284E-2</v>
          </cell>
          <cell r="Q42">
            <v>3.0498392969935395E-2</v>
          </cell>
          <cell r="R42">
            <v>2.8770150701639075E-2</v>
          </cell>
          <cell r="S42">
            <v>2.7139842161879479E-2</v>
          </cell>
          <cell r="T42">
            <v>2.5601917772706373E-2</v>
          </cell>
          <cell r="U42">
            <v>2.4151142432252914E-2</v>
          </cell>
          <cell r="V42">
            <v>2.2782577694425266E-2</v>
          </cell>
          <cell r="W42">
            <v>2.1491564958407872E-2</v>
          </cell>
          <cell r="X42"/>
        </row>
        <row r="43">
          <cell r="A43">
            <v>0</v>
          </cell>
          <cell r="B43">
            <v>0</v>
          </cell>
          <cell r="C43" t="str">
            <v>LOMax60</v>
          </cell>
          <cell r="D43">
            <v>0.01</v>
          </cell>
          <cell r="E43">
            <v>2.98E-2</v>
          </cell>
          <cell r="F43">
            <v>5.8906E-2</v>
          </cell>
          <cell r="G43">
            <v>9.6549759999999998E-2</v>
          </cell>
          <cell r="H43">
            <v>0.14172227199999998</v>
          </cell>
          <cell r="I43">
            <v>0.19035800991999999</v>
          </cell>
          <cell r="J43">
            <v>0.2362377226912</v>
          </cell>
          <cell r="K43">
            <v>0.279517585072032</v>
          </cell>
          <cell r="L43">
            <v>0.32034492191795017</v>
          </cell>
          <cell r="M43">
            <v>0.35885870967593297</v>
          </cell>
          <cell r="N43">
            <v>0.39519004946096342</v>
          </cell>
          <cell r="O43">
            <v>0.42946261332484215</v>
          </cell>
          <cell r="P43">
            <v>0.46179306523643443</v>
          </cell>
          <cell r="Q43">
            <v>0.49229145820636983</v>
          </cell>
          <cell r="R43">
            <v>0.5210616089080089</v>
          </cell>
          <cell r="S43">
            <v>0.54820145106988838</v>
          </cell>
          <cell r="T43">
            <v>0.57380336884259475</v>
          </cell>
          <cell r="U43">
            <v>0.59795451127484767</v>
          </cell>
          <cell r="V43">
            <v>0.62073708896927293</v>
          </cell>
          <cell r="W43">
            <v>0.6422286539276808</v>
          </cell>
          <cell r="X43"/>
        </row>
        <row r="44">
          <cell r="A44">
            <v>0</v>
          </cell>
          <cell r="B44">
            <v>0</v>
          </cell>
          <cell r="C44" t="str">
            <v>RetroMax60</v>
          </cell>
          <cell r="D44">
            <v>0.01</v>
          </cell>
          <cell r="E44">
            <v>1.9799999999999998E-2</v>
          </cell>
          <cell r="F44">
            <v>2.9106E-2</v>
          </cell>
          <cell r="G44">
            <v>3.7643759999999998E-2</v>
          </cell>
          <cell r="H44">
            <v>4.5172511999999984E-2</v>
          </cell>
          <cell r="I44">
            <v>4.8635737920000005E-2</v>
          </cell>
          <cell r="J44">
            <v>4.587971277120001E-2</v>
          </cell>
          <cell r="K44">
            <v>4.3279862380832007E-2</v>
          </cell>
          <cell r="L44">
            <v>4.0827336845918161E-2</v>
          </cell>
          <cell r="M44">
            <v>3.8513787757982809E-2</v>
          </cell>
          <cell r="N44">
            <v>3.6331339785030448E-2</v>
          </cell>
          <cell r="O44">
            <v>3.4272563863878724E-2</v>
          </cell>
          <cell r="P44">
            <v>3.2330451911592284E-2</v>
          </cell>
          <cell r="Q44">
            <v>3.0498392969935395E-2</v>
          </cell>
          <cell r="R44">
            <v>2.8770150701639075E-2</v>
          </cell>
          <cell r="S44">
            <v>2.7139842161879479E-2</v>
          </cell>
          <cell r="T44">
            <v>2.5601917772706373E-2</v>
          </cell>
          <cell r="U44">
            <v>2.4151142432252914E-2</v>
          </cell>
          <cell r="V44">
            <v>2.2782577694425266E-2</v>
          </cell>
          <cell r="W44">
            <v>2.1491564958407872E-2</v>
          </cell>
          <cell r="X44"/>
        </row>
        <row r="45">
          <cell r="A45" t="str">
            <v>Food Preparation</v>
          </cell>
          <cell r="B45" t="str">
            <v>Electric Oven - New</v>
          </cell>
          <cell r="C45" t="str">
            <v>LO20Fast</v>
          </cell>
          <cell r="D45">
            <v>0.22119921692859512</v>
          </cell>
          <cell r="E45">
            <v>0.37624232795148943</v>
          </cell>
          <cell r="F45">
            <v>0.48357361352878442</v>
          </cell>
          <cell r="G45">
            <v>0.56716330278444227</v>
          </cell>
          <cell r="H45">
            <v>0.64040048266456928</v>
          </cell>
          <cell r="I45">
            <v>0.70377511937632964</v>
          </cell>
          <cell r="J45">
            <v>0.7580669577441127</v>
          </cell>
          <cell r="K45">
            <v>0.80419335000071168</v>
          </cell>
          <cell r="L45">
            <v>0.84311022627788457</v>
          </cell>
          <cell r="M45">
            <v>0.87575014259103623</v>
          </cell>
          <cell r="N45">
            <v>0.90298584871682319</v>
          </cell>
          <cell r="O45">
            <v>0.92419703797508856</v>
          </cell>
          <cell r="P45">
            <v>0.94071632877930145</v>
          </cell>
          <cell r="Q45">
            <v>0.95358156539340677</v>
          </cell>
          <cell r="R45">
            <v>0.96360102174287088</v>
          </cell>
          <cell r="S45">
            <v>0.97140418219378311</v>
          </cell>
          <cell r="T45">
            <v>0.97748128966338554</v>
          </cell>
          <cell r="U45">
            <v>0.98221414571952104</v>
          </cell>
          <cell r="V45">
            <v>0.98590009772220355</v>
          </cell>
          <cell r="W45">
            <v>0.98877072002825628</v>
          </cell>
          <cell r="X45"/>
        </row>
        <row r="46">
          <cell r="A46" t="str">
            <v>Food Preparation</v>
          </cell>
          <cell r="B46" t="str">
            <v>Electric Oven - NR</v>
          </cell>
          <cell r="C46" t="str">
            <v>LO20Fast</v>
          </cell>
          <cell r="D46">
            <v>0.22119921692859512</v>
          </cell>
          <cell r="E46">
            <v>0.37624232795148943</v>
          </cell>
          <cell r="F46">
            <v>0.48357361352878442</v>
          </cell>
          <cell r="G46">
            <v>0.56716330278444227</v>
          </cell>
          <cell r="H46">
            <v>0.64040048266456928</v>
          </cell>
          <cell r="I46">
            <v>0.70377511937632964</v>
          </cell>
          <cell r="J46">
            <v>0.7580669577441127</v>
          </cell>
          <cell r="K46">
            <v>0.80419335000071168</v>
          </cell>
          <cell r="L46">
            <v>0.84311022627788457</v>
          </cell>
          <cell r="M46">
            <v>0.87575014259103623</v>
          </cell>
          <cell r="N46">
            <v>0.90298584871682319</v>
          </cell>
          <cell r="O46">
            <v>0.92419703797508856</v>
          </cell>
          <cell r="P46">
            <v>0.94071632877930145</v>
          </cell>
          <cell r="Q46">
            <v>0.95358156539340677</v>
          </cell>
          <cell r="R46">
            <v>0.96360102174287088</v>
          </cell>
          <cell r="S46">
            <v>0.97140418219378311</v>
          </cell>
          <cell r="T46">
            <v>0.97748128966338554</v>
          </cell>
          <cell r="U46">
            <v>0.98221414571952104</v>
          </cell>
          <cell r="V46">
            <v>0.98590009772220355</v>
          </cell>
          <cell r="W46">
            <v>0.98877072002825628</v>
          </cell>
          <cell r="X46"/>
        </row>
        <row r="47">
          <cell r="A47" t="str">
            <v>Food Preparation</v>
          </cell>
          <cell r="B47" t="str">
            <v>Microwave - New</v>
          </cell>
          <cell r="C47" t="str">
            <v>LO12Med</v>
          </cell>
          <cell r="D47">
            <v>0.10937459468255628</v>
          </cell>
          <cell r="E47">
            <v>0.21874918936511256</v>
          </cell>
          <cell r="F47">
            <v>0.32812378404766884</v>
          </cell>
          <cell r="G47">
            <v>0.43749837873022512</v>
          </cell>
          <cell r="H47">
            <v>0.5468729734127814</v>
          </cell>
          <cell r="I47">
            <v>0.64531010862708205</v>
          </cell>
          <cell r="J47">
            <v>0.7240598167985226</v>
          </cell>
          <cell r="K47">
            <v>0.78705958333567505</v>
          </cell>
          <cell r="L47">
            <v>0.83745939656539703</v>
          </cell>
          <cell r="M47">
            <v>0.87777924714917455</v>
          </cell>
          <cell r="N47">
            <v>0.91003512761619654</v>
          </cell>
          <cell r="O47">
            <v>0.93583983198981413</v>
          </cell>
          <cell r="P47">
            <v>0.9564835954887082</v>
          </cell>
          <cell r="Q47">
            <v>0.97299860628782353</v>
          </cell>
          <cell r="R47">
            <v>0.9862106149271157</v>
          </cell>
          <cell r="S47">
            <v>0.99678022183854953</v>
          </cell>
          <cell r="T47">
            <v>0.99685231466234414</v>
          </cell>
          <cell r="U47">
            <v>0.99687806209941365</v>
          </cell>
          <cell r="V47">
            <v>0.99688683963477831</v>
          </cell>
          <cell r="W47">
            <v>0.99688970187457115</v>
          </cell>
          <cell r="X47"/>
        </row>
        <row r="48">
          <cell r="A48" t="str">
            <v>Food Preparation</v>
          </cell>
          <cell r="B48" t="str">
            <v>Microwave - NR</v>
          </cell>
          <cell r="C48" t="str">
            <v>LO12Med</v>
          </cell>
          <cell r="D48">
            <v>0.10937459468255628</v>
          </cell>
          <cell r="E48">
            <v>0.21874918936511256</v>
          </cell>
          <cell r="F48">
            <v>0.32812378404766884</v>
          </cell>
          <cell r="G48">
            <v>0.43749837873022512</v>
          </cell>
          <cell r="H48">
            <v>0.5468729734127814</v>
          </cell>
          <cell r="I48">
            <v>0.64531010862708205</v>
          </cell>
          <cell r="J48">
            <v>0.7240598167985226</v>
          </cell>
          <cell r="K48">
            <v>0.78705958333567505</v>
          </cell>
          <cell r="L48">
            <v>0.83745939656539703</v>
          </cell>
          <cell r="M48">
            <v>0.87777924714917455</v>
          </cell>
          <cell r="N48">
            <v>0.91003512761619654</v>
          </cell>
          <cell r="O48">
            <v>0.93583983198981413</v>
          </cell>
          <cell r="P48">
            <v>0.9564835954887082</v>
          </cell>
          <cell r="Q48">
            <v>0.97299860628782353</v>
          </cell>
          <cell r="R48">
            <v>0.9862106149271157</v>
          </cell>
          <cell r="S48">
            <v>0.99678022183854953</v>
          </cell>
          <cell r="T48">
            <v>0.99685231466234414</v>
          </cell>
          <cell r="U48">
            <v>0.99687806209941365</v>
          </cell>
          <cell r="V48">
            <v>0.99688683963477831</v>
          </cell>
          <cell r="W48">
            <v>0.99688970187457115</v>
          </cell>
          <cell r="X48"/>
        </row>
        <row r="49">
          <cell r="A49" t="str">
            <v>Electronics</v>
          </cell>
          <cell r="B49" t="str">
            <v>Monitor - New</v>
          </cell>
          <cell r="C49" t="str">
            <v>LO50Fast</v>
          </cell>
          <cell r="D49">
            <v>0.45</v>
          </cell>
          <cell r="E49">
            <v>0.66</v>
          </cell>
          <cell r="F49">
            <v>0.8</v>
          </cell>
          <cell r="G49">
            <v>0.89</v>
          </cell>
          <cell r="H49">
            <v>0.94954036260972652</v>
          </cell>
          <cell r="I49">
            <v>0.97931054391458994</v>
          </cell>
          <cell r="J49">
            <v>0.99254173560564019</v>
          </cell>
          <cell r="K49">
            <v>0.99783421228206048</v>
          </cell>
          <cell r="L49">
            <v>0.99975874925530417</v>
          </cell>
          <cell r="M49">
            <v>1.0004002615797187</v>
          </cell>
          <cell r="N49">
            <v>1.0005976499872309</v>
          </cell>
          <cell r="O49">
            <v>1.0006540466750915</v>
          </cell>
          <cell r="P49">
            <v>1.0006690857918545</v>
          </cell>
          <cell r="Q49">
            <v>1.000672845571045</v>
          </cell>
          <cell r="R49">
            <v>1.0006737302249724</v>
          </cell>
          <cell r="S49">
            <v>1.0006739268147338</v>
          </cell>
          <cell r="T49">
            <v>1.0006739682020522</v>
          </cell>
          <cell r="U49">
            <v>1.0006739764795158</v>
          </cell>
          <cell r="V49">
            <v>1.0006739780561755</v>
          </cell>
          <cell r="W49">
            <v>1.0006739783428409</v>
          </cell>
          <cell r="X49"/>
        </row>
        <row r="50">
          <cell r="A50" t="str">
            <v>Electronics</v>
          </cell>
          <cell r="B50" t="str">
            <v>Monitor - NR</v>
          </cell>
          <cell r="C50" t="str">
            <v>LO50Fast</v>
          </cell>
          <cell r="D50">
            <v>0.45</v>
          </cell>
          <cell r="E50">
            <v>0.66</v>
          </cell>
          <cell r="F50">
            <v>0.8</v>
          </cell>
          <cell r="G50">
            <v>0.89</v>
          </cell>
          <cell r="H50">
            <v>0.94954036260972652</v>
          </cell>
          <cell r="I50">
            <v>0.97931054391458994</v>
          </cell>
          <cell r="J50">
            <v>0.99254173560564019</v>
          </cell>
          <cell r="K50">
            <v>0.99783421228206048</v>
          </cell>
          <cell r="L50">
            <v>0.99975874925530417</v>
          </cell>
          <cell r="M50">
            <v>1.0004002615797187</v>
          </cell>
          <cell r="N50">
            <v>1.0005976499872309</v>
          </cell>
          <cell r="O50">
            <v>1.0006540466750915</v>
          </cell>
          <cell r="P50">
            <v>1.0006690857918545</v>
          </cell>
          <cell r="Q50">
            <v>1.000672845571045</v>
          </cell>
          <cell r="R50">
            <v>1.0006737302249724</v>
          </cell>
          <cell r="S50">
            <v>1.0006739268147338</v>
          </cell>
          <cell r="T50">
            <v>1.0006739682020522</v>
          </cell>
          <cell r="U50">
            <v>1.0006739764795158</v>
          </cell>
          <cell r="V50">
            <v>1.0006739780561755</v>
          </cell>
          <cell r="W50">
            <v>1.0006739783428409</v>
          </cell>
          <cell r="X50"/>
        </row>
        <row r="51">
          <cell r="A51" t="str">
            <v>Electronics</v>
          </cell>
          <cell r="B51" t="str">
            <v>Desktop - New</v>
          </cell>
          <cell r="C51" t="str">
            <v>LO50Fast</v>
          </cell>
          <cell r="D51">
            <v>0.45</v>
          </cell>
          <cell r="E51">
            <v>0.66</v>
          </cell>
          <cell r="F51">
            <v>0.8</v>
          </cell>
          <cell r="G51">
            <v>0.89</v>
          </cell>
          <cell r="H51">
            <v>0.94954036260972652</v>
          </cell>
          <cell r="I51">
            <v>0.97931054391458994</v>
          </cell>
          <cell r="J51">
            <v>0.99254173560564019</v>
          </cell>
          <cell r="K51">
            <v>0.99783421228206048</v>
          </cell>
          <cell r="L51">
            <v>0.99975874925530417</v>
          </cell>
          <cell r="M51">
            <v>1.0004002615797187</v>
          </cell>
          <cell r="N51">
            <v>1.0005976499872309</v>
          </cell>
          <cell r="O51">
            <v>1.0006540466750915</v>
          </cell>
          <cell r="P51">
            <v>1.0006690857918545</v>
          </cell>
          <cell r="Q51">
            <v>1.000672845571045</v>
          </cell>
          <cell r="R51">
            <v>1.0006737302249724</v>
          </cell>
          <cell r="S51">
            <v>1.0006739268147338</v>
          </cell>
          <cell r="T51">
            <v>1.0006739682020522</v>
          </cell>
          <cell r="U51">
            <v>1.0006739764795158</v>
          </cell>
          <cell r="V51">
            <v>1.0006739780561755</v>
          </cell>
          <cell r="W51">
            <v>1.0006739783428409</v>
          </cell>
          <cell r="X51"/>
        </row>
        <row r="52">
          <cell r="A52" t="str">
            <v>Electronics</v>
          </cell>
          <cell r="B52" t="str">
            <v>Desktop - NR</v>
          </cell>
          <cell r="C52" t="str">
            <v>LO50Fast</v>
          </cell>
          <cell r="D52">
            <v>0.45</v>
          </cell>
          <cell r="E52">
            <v>0.66</v>
          </cell>
          <cell r="F52">
            <v>0.8</v>
          </cell>
          <cell r="G52">
            <v>0.89</v>
          </cell>
          <cell r="H52">
            <v>0.94954036260972652</v>
          </cell>
          <cell r="I52">
            <v>0.97931054391458994</v>
          </cell>
          <cell r="J52">
            <v>0.99254173560564019</v>
          </cell>
          <cell r="K52">
            <v>0.99783421228206048</v>
          </cell>
          <cell r="L52">
            <v>0.99975874925530417</v>
          </cell>
          <cell r="M52">
            <v>1.0004002615797187</v>
          </cell>
          <cell r="N52">
            <v>1.0005976499872309</v>
          </cell>
          <cell r="O52">
            <v>1.0006540466750915</v>
          </cell>
          <cell r="P52">
            <v>1.0006690857918545</v>
          </cell>
          <cell r="Q52">
            <v>1.000672845571045</v>
          </cell>
          <cell r="R52">
            <v>1.0006737302249724</v>
          </cell>
          <cell r="S52">
            <v>1.0006739268147338</v>
          </cell>
          <cell r="T52">
            <v>1.0006739682020522</v>
          </cell>
          <cell r="U52">
            <v>1.0006739764795158</v>
          </cell>
          <cell r="V52">
            <v>1.0006739780561755</v>
          </cell>
          <cell r="W52">
            <v>1.0006739783428409</v>
          </cell>
          <cell r="X52"/>
        </row>
        <row r="53">
          <cell r="A53" t="str">
            <v>Electronics</v>
          </cell>
          <cell r="B53" t="str">
            <v>Laptop - New</v>
          </cell>
          <cell r="C53" t="str">
            <v>LO50Fast</v>
          </cell>
          <cell r="D53">
            <v>0.45</v>
          </cell>
          <cell r="E53">
            <v>0.66</v>
          </cell>
          <cell r="F53">
            <v>0.8</v>
          </cell>
          <cell r="G53">
            <v>0.89</v>
          </cell>
          <cell r="H53">
            <v>0.94954036260972652</v>
          </cell>
          <cell r="I53">
            <v>0.97931054391458994</v>
          </cell>
          <cell r="J53">
            <v>0.99254173560564019</v>
          </cell>
          <cell r="K53">
            <v>0.99783421228206048</v>
          </cell>
          <cell r="L53">
            <v>0.99975874925530417</v>
          </cell>
          <cell r="M53">
            <v>1.0004002615797187</v>
          </cell>
          <cell r="N53">
            <v>1.0005976499872309</v>
          </cell>
          <cell r="O53">
            <v>1.0006540466750915</v>
          </cell>
          <cell r="P53">
            <v>1.0006690857918545</v>
          </cell>
          <cell r="Q53">
            <v>1.000672845571045</v>
          </cell>
          <cell r="R53">
            <v>1.0006737302249724</v>
          </cell>
          <cell r="S53">
            <v>1.0006739268147338</v>
          </cell>
          <cell r="T53">
            <v>1.0006739682020522</v>
          </cell>
          <cell r="U53">
            <v>1.0006739764795158</v>
          </cell>
          <cell r="V53">
            <v>1.0006739780561755</v>
          </cell>
          <cell r="W53">
            <v>1.0006739783428409</v>
          </cell>
          <cell r="X53"/>
        </row>
        <row r="54">
          <cell r="A54" t="str">
            <v>Electronics</v>
          </cell>
          <cell r="B54" t="str">
            <v>Laptop - NR</v>
          </cell>
          <cell r="C54" t="str">
            <v>LO50Fast</v>
          </cell>
          <cell r="D54">
            <v>0.45</v>
          </cell>
          <cell r="E54">
            <v>0.66</v>
          </cell>
          <cell r="F54">
            <v>0.8</v>
          </cell>
          <cell r="G54">
            <v>0.89</v>
          </cell>
          <cell r="H54">
            <v>0.94954036260972652</v>
          </cell>
          <cell r="I54">
            <v>0.97931054391458994</v>
          </cell>
          <cell r="J54">
            <v>0.99254173560564019</v>
          </cell>
          <cell r="K54">
            <v>0.99783421228206048</v>
          </cell>
          <cell r="L54">
            <v>0.99975874925530417</v>
          </cell>
          <cell r="M54">
            <v>1.0004002615797187</v>
          </cell>
          <cell r="N54">
            <v>1.0005976499872309</v>
          </cell>
          <cell r="O54">
            <v>1.0006540466750915</v>
          </cell>
          <cell r="P54">
            <v>1.0006690857918545</v>
          </cell>
          <cell r="Q54">
            <v>1.000672845571045</v>
          </cell>
          <cell r="R54">
            <v>1.0006737302249724</v>
          </cell>
          <cell r="S54">
            <v>1.0006739268147338</v>
          </cell>
          <cell r="T54">
            <v>1.0006739682020522</v>
          </cell>
          <cell r="U54">
            <v>1.0006739764795158</v>
          </cell>
          <cell r="V54">
            <v>1.0006739780561755</v>
          </cell>
          <cell r="W54">
            <v>1.0006739783428409</v>
          </cell>
          <cell r="X54"/>
        </row>
        <row r="55">
          <cell r="A55" t="str">
            <v>Electronics</v>
          </cell>
          <cell r="B55" t="str">
            <v>Computer - New</v>
          </cell>
          <cell r="C55" t="str">
            <v>LO50Fast</v>
          </cell>
          <cell r="D55">
            <v>0.45</v>
          </cell>
          <cell r="E55">
            <v>0.66</v>
          </cell>
          <cell r="F55">
            <v>0.8</v>
          </cell>
          <cell r="G55">
            <v>0.89</v>
          </cell>
          <cell r="H55">
            <v>0.94954036260972652</v>
          </cell>
          <cell r="I55">
            <v>0.97931054391458994</v>
          </cell>
          <cell r="J55">
            <v>0.99254173560564019</v>
          </cell>
          <cell r="K55">
            <v>0.99783421228206048</v>
          </cell>
          <cell r="L55">
            <v>0.99975874925530417</v>
          </cell>
          <cell r="M55">
            <v>1.0004002615797187</v>
          </cell>
          <cell r="N55">
            <v>1.0005976499872309</v>
          </cell>
          <cell r="O55">
            <v>1.0006540466750915</v>
          </cell>
          <cell r="P55">
            <v>1.0006690857918545</v>
          </cell>
          <cell r="Q55">
            <v>1.000672845571045</v>
          </cell>
          <cell r="R55">
            <v>1.0006737302249724</v>
          </cell>
          <cell r="S55">
            <v>1.0006739268147338</v>
          </cell>
          <cell r="T55">
            <v>1.0006739682020522</v>
          </cell>
          <cell r="U55">
            <v>1.0006739764795158</v>
          </cell>
          <cell r="V55">
            <v>1.0006739780561755</v>
          </cell>
          <cell r="W55">
            <v>1.0006739783428409</v>
          </cell>
          <cell r="X55"/>
        </row>
        <row r="56">
          <cell r="A56" t="str">
            <v>Electronics</v>
          </cell>
          <cell r="B56" t="str">
            <v>Computer - NR</v>
          </cell>
          <cell r="C56" t="str">
            <v>LO50Fast</v>
          </cell>
          <cell r="D56">
            <v>0.45</v>
          </cell>
          <cell r="E56">
            <v>0.66</v>
          </cell>
          <cell r="F56">
            <v>0.8</v>
          </cell>
          <cell r="G56">
            <v>0.89</v>
          </cell>
          <cell r="H56">
            <v>0.94954036260972652</v>
          </cell>
          <cell r="I56">
            <v>0.97931054391458994</v>
          </cell>
          <cell r="J56">
            <v>0.99254173560564019</v>
          </cell>
          <cell r="K56">
            <v>0.99783421228206048</v>
          </cell>
          <cell r="L56">
            <v>0.99975874925530417</v>
          </cell>
          <cell r="M56">
            <v>1.0004002615797187</v>
          </cell>
          <cell r="N56">
            <v>1.0005976499872309</v>
          </cell>
          <cell r="O56">
            <v>1.0006540466750915</v>
          </cell>
          <cell r="P56">
            <v>1.0006690857918545</v>
          </cell>
          <cell r="Q56">
            <v>1.000672845571045</v>
          </cell>
          <cell r="R56">
            <v>1.0006737302249724</v>
          </cell>
          <cell r="S56">
            <v>1.0006739268147338</v>
          </cell>
          <cell r="T56">
            <v>1.0006739682020522</v>
          </cell>
          <cell r="U56">
            <v>1.0006739764795158</v>
          </cell>
          <cell r="V56">
            <v>1.0006739780561755</v>
          </cell>
          <cell r="W56">
            <v>1.0006739783428409</v>
          </cell>
          <cell r="X56"/>
        </row>
        <row r="57">
          <cell r="A57" t="str">
            <v>HVAC</v>
          </cell>
          <cell r="B57" t="str">
            <v>ASHP - New</v>
          </cell>
          <cell r="C57" t="str">
            <v>LO5Med</v>
          </cell>
          <cell r="D57">
            <v>4.2999999999999997E-2</v>
          </cell>
          <cell r="E57">
            <v>9.5797142280278316E-2</v>
          </cell>
          <cell r="F57">
            <v>0.16040539374775648</v>
          </cell>
          <cell r="G57">
            <v>0.23540539374775649</v>
          </cell>
          <cell r="H57">
            <v>0.32095239121809005</v>
          </cell>
          <cell r="I57">
            <v>0.42096711425629652</v>
          </cell>
          <cell r="J57">
            <v>0.53068481860864725</v>
          </cell>
          <cell r="K57">
            <v>0.642769203728351</v>
          </cell>
          <cell r="L57">
            <v>0.74839528535557953</v>
          </cell>
          <cell r="M57">
            <v>0.83918984935345187</v>
          </cell>
          <cell r="N57">
            <v>0.90945051634530116</v>
          </cell>
          <cell r="O57">
            <v>0.9576688767502457</v>
          </cell>
          <cell r="P57">
            <v>0.9865231113648858</v>
          </cell>
          <cell r="Q57">
            <v>1.0012970762896924</v>
          </cell>
          <cell r="R57">
            <v>1.0076356106578106</v>
          </cell>
          <cell r="S57">
            <v>1.0098624683774413</v>
          </cell>
          <cell r="T57">
            <v>1.0104871783970797</v>
          </cell>
          <cell r="U57">
            <v>1.010623336815976</v>
          </cell>
          <cell r="V57">
            <v>1.0106457174525985</v>
          </cell>
          <cell r="W57">
            <v>1.0106484038909742</v>
          </cell>
          <cell r="X57"/>
        </row>
        <row r="58">
          <cell r="A58" t="str">
            <v>HVAC</v>
          </cell>
          <cell r="B58" t="str">
            <v>ASHP - NR</v>
          </cell>
          <cell r="C58" t="str">
            <v>LO5Med</v>
          </cell>
          <cell r="D58">
            <v>4.2999999999999997E-2</v>
          </cell>
          <cell r="E58">
            <v>9.5797142280278316E-2</v>
          </cell>
          <cell r="F58">
            <v>0.16040539374775648</v>
          </cell>
          <cell r="G58">
            <v>0.23540539374775649</v>
          </cell>
          <cell r="H58">
            <v>0.32095239121809005</v>
          </cell>
          <cell r="I58">
            <v>0.42096711425629652</v>
          </cell>
          <cell r="J58">
            <v>0.53068481860864725</v>
          </cell>
          <cell r="K58">
            <v>0.642769203728351</v>
          </cell>
          <cell r="L58">
            <v>0.74839528535557953</v>
          </cell>
          <cell r="M58">
            <v>0.83918984935345187</v>
          </cell>
          <cell r="N58">
            <v>0.90945051634530116</v>
          </cell>
          <cell r="O58">
            <v>0.9576688767502457</v>
          </cell>
          <cell r="P58">
            <v>0.9865231113648858</v>
          </cell>
          <cell r="Q58">
            <v>1.0012970762896924</v>
          </cell>
          <cell r="R58">
            <v>1.0076356106578106</v>
          </cell>
          <cell r="S58">
            <v>1.0098624683774413</v>
          </cell>
          <cell r="T58">
            <v>1.0104871783970797</v>
          </cell>
          <cell r="U58">
            <v>1.010623336815976</v>
          </cell>
          <cell r="V58">
            <v>1.0106457174525985</v>
          </cell>
          <cell r="W58">
            <v>1.0106484038909742</v>
          </cell>
          <cell r="X58"/>
        </row>
        <row r="59">
          <cell r="A59" t="str">
            <v>HVAC</v>
          </cell>
          <cell r="B59" t="str">
            <v>HP - Retro</v>
          </cell>
          <cell r="C59" t="str">
            <v>Retro12Med</v>
          </cell>
          <cell r="D59">
            <v>0.10937459468255628</v>
          </cell>
          <cell r="E59">
            <v>0.10937459468255628</v>
          </cell>
          <cell r="F59">
            <v>0.10937459468255628</v>
          </cell>
          <cell r="G59">
            <v>0.10937459468255628</v>
          </cell>
          <cell r="H59">
            <v>0.10937459468255628</v>
          </cell>
          <cell r="I59">
            <v>9.8437135214300656E-2</v>
          </cell>
          <cell r="J59">
            <v>7.874970817144053E-2</v>
          </cell>
          <cell r="K59">
            <v>6.2999766537152418E-2</v>
          </cell>
          <cell r="L59">
            <v>5.0399813229721938E-2</v>
          </cell>
          <cell r="M59">
            <v>4.0319850583777551E-2</v>
          </cell>
          <cell r="N59">
            <v>3.225588046702204E-2</v>
          </cell>
          <cell r="O59">
            <v>2.5804704373617631E-2</v>
          </cell>
          <cell r="P59">
            <v>2.0643763498894106E-2</v>
          </cell>
          <cell r="Q59">
            <v>1.6515010799115284E-2</v>
          </cell>
          <cell r="R59">
            <v>1.3212008639292228E-2</v>
          </cell>
          <cell r="S59">
            <v>1.0569606911433781E-2</v>
          </cell>
          <cell r="T59">
            <v>7.2092823794611682E-5</v>
          </cell>
          <cell r="U59">
            <v>2.5747437069512102E-5</v>
          </cell>
          <cell r="V59">
            <v>8.7775353646568632E-6</v>
          </cell>
          <cell r="W59">
            <v>2.8622397928446119E-6</v>
          </cell>
          <cell r="X59"/>
        </row>
        <row r="60">
          <cell r="A60" t="str">
            <v>HVAC</v>
          </cell>
          <cell r="B60" t="str">
            <v>DHP - New</v>
          </cell>
          <cell r="C60" t="str">
            <v>LO5Med</v>
          </cell>
          <cell r="D60">
            <v>4.2999999999999997E-2</v>
          </cell>
          <cell r="E60">
            <v>9.5797142280278316E-2</v>
          </cell>
          <cell r="F60">
            <v>0.16040539374775648</v>
          </cell>
          <cell r="G60">
            <v>0.23540539374775649</v>
          </cell>
          <cell r="H60">
            <v>0.32095239121809005</v>
          </cell>
          <cell r="I60">
            <v>0.42096711425629652</v>
          </cell>
          <cell r="J60">
            <v>0.53068481860864725</v>
          </cell>
          <cell r="K60">
            <v>0.642769203728351</v>
          </cell>
          <cell r="L60">
            <v>0.74839528535557953</v>
          </cell>
          <cell r="M60">
            <v>0.83918984935345187</v>
          </cell>
          <cell r="N60">
            <v>0.90945051634530116</v>
          </cell>
          <cell r="O60">
            <v>0.9576688767502457</v>
          </cell>
          <cell r="P60">
            <v>0.9865231113648858</v>
          </cell>
          <cell r="Q60">
            <v>1.0012970762896924</v>
          </cell>
          <cell r="R60">
            <v>1.0076356106578106</v>
          </cell>
          <cell r="S60">
            <v>1.0098624683774413</v>
          </cell>
          <cell r="T60">
            <v>1.0104871783970797</v>
          </cell>
          <cell r="U60">
            <v>1.010623336815976</v>
          </cell>
          <cell r="V60">
            <v>1.0106457174525985</v>
          </cell>
          <cell r="W60">
            <v>1.0106484038909742</v>
          </cell>
          <cell r="X60"/>
        </row>
        <row r="61">
          <cell r="A61" t="str">
            <v>HVAC</v>
          </cell>
          <cell r="B61" t="str">
            <v>DHP - NR</v>
          </cell>
          <cell r="C61" t="str">
            <v>LO5Med</v>
          </cell>
          <cell r="D61">
            <v>4.2999999999999997E-2</v>
          </cell>
          <cell r="E61">
            <v>9.5797142280278316E-2</v>
          </cell>
          <cell r="F61">
            <v>0.16040539374775648</v>
          </cell>
          <cell r="G61">
            <v>0.23540539374775649</v>
          </cell>
          <cell r="H61">
            <v>0.32095239121809005</v>
          </cell>
          <cell r="I61">
            <v>0.42096711425629652</v>
          </cell>
          <cell r="J61">
            <v>0.53068481860864725</v>
          </cell>
          <cell r="K61">
            <v>0.642769203728351</v>
          </cell>
          <cell r="L61">
            <v>0.74839528535557953</v>
          </cell>
          <cell r="M61">
            <v>0.83918984935345187</v>
          </cell>
          <cell r="N61">
            <v>0.90945051634530116</v>
          </cell>
          <cell r="O61">
            <v>0.9576688767502457</v>
          </cell>
          <cell r="P61">
            <v>0.9865231113648858</v>
          </cell>
          <cell r="Q61">
            <v>1.0012970762896924</v>
          </cell>
          <cell r="R61">
            <v>1.0076356106578106</v>
          </cell>
          <cell r="S61">
            <v>1.0098624683774413</v>
          </cell>
          <cell r="T61">
            <v>1.0104871783970797</v>
          </cell>
          <cell r="U61">
            <v>1.010623336815976</v>
          </cell>
          <cell r="V61">
            <v>1.0106457174525985</v>
          </cell>
          <cell r="W61">
            <v>1.0106484038909742</v>
          </cell>
          <cell r="X61"/>
        </row>
        <row r="62">
          <cell r="A62" t="str">
            <v>HVAC</v>
          </cell>
          <cell r="B62" t="str">
            <v>DHP - Retro</v>
          </cell>
          <cell r="C62" t="str">
            <v>Retro5Med</v>
          </cell>
          <cell r="D62">
            <v>4.2999999999999997E-2</v>
          </cell>
          <cell r="E62">
            <v>5.279714228027832E-2</v>
          </cell>
          <cell r="F62">
            <v>6.4608251467478173E-2</v>
          </cell>
          <cell r="G62">
            <v>7.4999999999999997E-2</v>
          </cell>
          <cell r="H62">
            <v>8.5546997470333563E-2</v>
          </cell>
          <cell r="I62">
            <v>0.10001472303820647</v>
          </cell>
          <cell r="J62">
            <v>0.10971770435235073</v>
          </cell>
          <cell r="K62">
            <v>0.11208438511970376</v>
          </cell>
          <cell r="L62">
            <v>0.10562608162722853</v>
          </cell>
          <cell r="M62">
            <v>9.0794563997872335E-2</v>
          </cell>
          <cell r="N62">
            <v>7.0260666991849297E-2</v>
          </cell>
          <cell r="O62">
            <v>4.8218360404944538E-2</v>
          </cell>
          <cell r="P62">
            <v>2.8854234614640095E-2</v>
          </cell>
          <cell r="Q62">
            <v>1.4773964924806759E-2</v>
          </cell>
          <cell r="R62">
            <v>6.3385343681182649E-3</v>
          </cell>
          <cell r="S62">
            <v>2.2268577196306039E-3</v>
          </cell>
          <cell r="T62">
            <v>6.2471001963848583E-4</v>
          </cell>
          <cell r="U62">
            <v>1.3615841889635938E-4</v>
          </cell>
          <cell r="V62">
            <v>2.2380636622298944E-5</v>
          </cell>
          <cell r="W62">
            <v>2.68643837586513E-6</v>
          </cell>
          <cell r="X62"/>
        </row>
        <row r="63">
          <cell r="A63" t="str">
            <v>HVAC</v>
          </cell>
          <cell r="B63" t="str">
            <v>Duct Sealing - New</v>
          </cell>
          <cell r="C63" t="str">
            <v>LO12Med</v>
          </cell>
          <cell r="D63">
            <v>0.10937459468255628</v>
          </cell>
          <cell r="E63">
            <v>0.21874918936511256</v>
          </cell>
          <cell r="F63">
            <v>0.32812378404766884</v>
          </cell>
          <cell r="G63">
            <v>0.43749837873022512</v>
          </cell>
          <cell r="H63">
            <v>0.5468729734127814</v>
          </cell>
          <cell r="I63">
            <v>0.64531010862708205</v>
          </cell>
          <cell r="J63">
            <v>0.7240598167985226</v>
          </cell>
          <cell r="K63">
            <v>0.78705958333567505</v>
          </cell>
          <cell r="L63">
            <v>0.83745939656539703</v>
          </cell>
          <cell r="M63">
            <v>0.87777924714917455</v>
          </cell>
          <cell r="N63">
            <v>0.91003512761619654</v>
          </cell>
          <cell r="O63">
            <v>0.93583983198981413</v>
          </cell>
          <cell r="P63">
            <v>0.9564835954887082</v>
          </cell>
          <cell r="Q63">
            <v>0.97299860628782353</v>
          </cell>
          <cell r="R63">
            <v>0.9862106149271157</v>
          </cell>
          <cell r="S63">
            <v>0.99678022183854953</v>
          </cell>
          <cell r="T63">
            <v>0.99685231466234414</v>
          </cell>
          <cell r="U63">
            <v>0.99687806209941365</v>
          </cell>
          <cell r="V63">
            <v>0.99688683963477831</v>
          </cell>
          <cell r="W63">
            <v>0.99688970187457115</v>
          </cell>
          <cell r="X63"/>
        </row>
        <row r="64">
          <cell r="A64" t="str">
            <v>HVAC</v>
          </cell>
          <cell r="B64" t="str">
            <v>Duct Sealing - Retro</v>
          </cell>
          <cell r="C64" t="str">
            <v>Retro12Med</v>
          </cell>
          <cell r="D64">
            <v>0.10937459468255628</v>
          </cell>
          <cell r="E64">
            <v>0.10937459468255628</v>
          </cell>
          <cell r="F64">
            <v>0.10937459468255628</v>
          </cell>
          <cell r="G64">
            <v>0.10937459468255628</v>
          </cell>
          <cell r="H64">
            <v>0.10937459468255628</v>
          </cell>
          <cell r="I64">
            <v>9.8437135214300656E-2</v>
          </cell>
          <cell r="J64">
            <v>7.874970817144053E-2</v>
          </cell>
          <cell r="K64">
            <v>6.2999766537152418E-2</v>
          </cell>
          <cell r="L64">
            <v>5.0399813229721938E-2</v>
          </cell>
          <cell r="M64">
            <v>4.0319850583777551E-2</v>
          </cell>
          <cell r="N64">
            <v>3.225588046702204E-2</v>
          </cell>
          <cell r="O64">
            <v>2.5804704373617631E-2</v>
          </cell>
          <cell r="P64">
            <v>2.0643763498894106E-2</v>
          </cell>
          <cell r="Q64">
            <v>1.6515010799115284E-2</v>
          </cell>
          <cell r="R64">
            <v>1.3212008639292228E-2</v>
          </cell>
          <cell r="S64">
            <v>1.0569606911433781E-2</v>
          </cell>
          <cell r="T64">
            <v>7.2092823794611682E-5</v>
          </cell>
          <cell r="U64">
            <v>2.5747437069512102E-5</v>
          </cell>
          <cell r="V64">
            <v>8.7775353646568632E-6</v>
          </cell>
          <cell r="W64">
            <v>2.8622397928446119E-6</v>
          </cell>
          <cell r="X64"/>
        </row>
        <row r="65">
          <cell r="A65" t="str">
            <v>HVAC</v>
          </cell>
          <cell r="B65" t="str">
            <v>WIFI enabled tstats - New</v>
          </cell>
          <cell r="C65" t="str">
            <v>LO5Med</v>
          </cell>
          <cell r="D65">
            <v>4.2999999999999997E-2</v>
          </cell>
          <cell r="E65">
            <v>9.5797142280278316E-2</v>
          </cell>
          <cell r="F65">
            <v>0.16040539374775648</v>
          </cell>
          <cell r="G65">
            <v>0.23540539374775649</v>
          </cell>
          <cell r="H65">
            <v>0.32095239121809005</v>
          </cell>
          <cell r="I65">
            <v>0.42096711425629652</v>
          </cell>
          <cell r="J65">
            <v>0.53068481860864725</v>
          </cell>
          <cell r="K65">
            <v>0.642769203728351</v>
          </cell>
          <cell r="L65">
            <v>0.74839528535557953</v>
          </cell>
          <cell r="M65">
            <v>0.83918984935345187</v>
          </cell>
          <cell r="N65">
            <v>0.90945051634530116</v>
          </cell>
          <cell r="O65">
            <v>0.9576688767502457</v>
          </cell>
          <cell r="P65">
            <v>0.9865231113648858</v>
          </cell>
          <cell r="Q65">
            <v>1.0012970762896924</v>
          </cell>
          <cell r="R65">
            <v>1.0076356106578106</v>
          </cell>
          <cell r="S65">
            <v>1.0098624683774413</v>
          </cell>
          <cell r="T65">
            <v>1.0104871783970797</v>
          </cell>
          <cell r="U65">
            <v>1.010623336815976</v>
          </cell>
          <cell r="V65">
            <v>1.0106457174525985</v>
          </cell>
          <cell r="W65">
            <v>1.0106484038909742</v>
          </cell>
          <cell r="X65"/>
        </row>
        <row r="66">
          <cell r="A66" t="str">
            <v>HVAC</v>
          </cell>
          <cell r="B66" t="str">
            <v>WIFI enabled tstats - Retro</v>
          </cell>
          <cell r="C66" t="str">
            <v>Retro5Med</v>
          </cell>
          <cell r="D66">
            <v>4.2999999999999997E-2</v>
          </cell>
          <cell r="E66">
            <v>5.279714228027832E-2</v>
          </cell>
          <cell r="F66">
            <v>6.4608251467478173E-2</v>
          </cell>
          <cell r="G66">
            <v>7.4999999999999997E-2</v>
          </cell>
          <cell r="H66">
            <v>8.5546997470333563E-2</v>
          </cell>
          <cell r="I66">
            <v>0.10001472303820647</v>
          </cell>
          <cell r="J66">
            <v>0.10971770435235073</v>
          </cell>
          <cell r="K66">
            <v>0.11208438511970376</v>
          </cell>
          <cell r="L66">
            <v>0.10562608162722853</v>
          </cell>
          <cell r="M66">
            <v>9.0794563997872335E-2</v>
          </cell>
          <cell r="N66">
            <v>7.0260666991849297E-2</v>
          </cell>
          <cell r="O66">
            <v>4.8218360404944538E-2</v>
          </cell>
          <cell r="P66">
            <v>2.8854234614640095E-2</v>
          </cell>
          <cell r="Q66">
            <v>1.4773964924806759E-2</v>
          </cell>
          <cell r="R66">
            <v>6.3385343681182649E-3</v>
          </cell>
          <cell r="S66">
            <v>2.2268577196306039E-3</v>
          </cell>
          <cell r="T66">
            <v>6.2471001963848583E-4</v>
          </cell>
          <cell r="U66">
            <v>1.3615841889635938E-4</v>
          </cell>
          <cell r="V66">
            <v>2.2380636622298944E-5</v>
          </cell>
          <cell r="W66">
            <v>2.68643837586513E-6</v>
          </cell>
          <cell r="X66"/>
        </row>
        <row r="67">
          <cell r="A67" t="str">
            <v>HVAC</v>
          </cell>
          <cell r="B67" t="str">
            <v>Combo DHP/HPWH units - New</v>
          </cell>
          <cell r="C67" t="str">
            <v>LO5Med</v>
          </cell>
          <cell r="D67">
            <v>4.2999999999999997E-2</v>
          </cell>
          <cell r="E67">
            <v>9.5797142280278316E-2</v>
          </cell>
          <cell r="F67">
            <v>0.16040539374775648</v>
          </cell>
          <cell r="G67">
            <v>0.23540539374775649</v>
          </cell>
          <cell r="H67">
            <v>0.32095239121809005</v>
          </cell>
          <cell r="I67">
            <v>0.42096711425629652</v>
          </cell>
          <cell r="J67">
            <v>0.53068481860864725</v>
          </cell>
          <cell r="K67">
            <v>0.642769203728351</v>
          </cell>
          <cell r="L67">
            <v>0.74839528535557953</v>
          </cell>
          <cell r="M67">
            <v>0.83918984935345187</v>
          </cell>
          <cell r="N67">
            <v>0.90945051634530116</v>
          </cell>
          <cell r="O67">
            <v>0.9576688767502457</v>
          </cell>
          <cell r="P67">
            <v>0.9865231113648858</v>
          </cell>
          <cell r="Q67">
            <v>1.0012970762896924</v>
          </cell>
          <cell r="R67">
            <v>1.0076356106578106</v>
          </cell>
          <cell r="S67">
            <v>1.0098624683774413</v>
          </cell>
          <cell r="T67">
            <v>1.0104871783970797</v>
          </cell>
          <cell r="U67">
            <v>1.010623336815976</v>
          </cell>
          <cell r="V67">
            <v>1.0106457174525985</v>
          </cell>
          <cell r="W67">
            <v>1.0106484038909742</v>
          </cell>
          <cell r="X67"/>
        </row>
        <row r="68">
          <cell r="A68" t="str">
            <v>HVAC</v>
          </cell>
          <cell r="B68" t="str">
            <v>Combo DHP/HPWH units - NR</v>
          </cell>
          <cell r="C68" t="str">
            <v>LO5Med</v>
          </cell>
          <cell r="D68">
            <v>4.2999999999999997E-2</v>
          </cell>
          <cell r="E68">
            <v>9.5797142280278316E-2</v>
          </cell>
          <cell r="F68">
            <v>0.16040539374775648</v>
          </cell>
          <cell r="G68">
            <v>0.23540539374775649</v>
          </cell>
          <cell r="H68">
            <v>0.32095239121809005</v>
          </cell>
          <cell r="I68">
            <v>0.42096711425629652</v>
          </cell>
          <cell r="J68">
            <v>0.53068481860864725</v>
          </cell>
          <cell r="K68">
            <v>0.642769203728351</v>
          </cell>
          <cell r="L68">
            <v>0.74839528535557953</v>
          </cell>
          <cell r="M68">
            <v>0.83918984935345187</v>
          </cell>
          <cell r="N68">
            <v>0.90945051634530116</v>
          </cell>
          <cell r="O68">
            <v>0.9576688767502457</v>
          </cell>
          <cell r="P68">
            <v>0.9865231113648858</v>
          </cell>
          <cell r="Q68">
            <v>1.0012970762896924</v>
          </cell>
          <cell r="R68">
            <v>1.0076356106578106</v>
          </cell>
          <cell r="S68">
            <v>1.0098624683774413</v>
          </cell>
          <cell r="T68">
            <v>1.0104871783970797</v>
          </cell>
          <cell r="U68">
            <v>1.010623336815976</v>
          </cell>
          <cell r="V68">
            <v>1.0106457174525985</v>
          </cell>
          <cell r="W68">
            <v>1.0106484038909742</v>
          </cell>
          <cell r="X68"/>
        </row>
        <row r="69">
          <cell r="A69" t="str">
            <v>HVAC</v>
          </cell>
          <cell r="B69" t="str">
            <v>Combo DHP/HPWH units - Retro</v>
          </cell>
          <cell r="C69" t="str">
            <v>Retro5Med</v>
          </cell>
          <cell r="D69">
            <v>4.2999999999999997E-2</v>
          </cell>
          <cell r="E69">
            <v>5.279714228027832E-2</v>
          </cell>
          <cell r="F69">
            <v>6.4608251467478173E-2</v>
          </cell>
          <cell r="G69">
            <v>7.4999999999999997E-2</v>
          </cell>
          <cell r="H69">
            <v>8.5546997470333563E-2</v>
          </cell>
          <cell r="I69">
            <v>0.10001472303820647</v>
          </cell>
          <cell r="J69">
            <v>0.10971770435235073</v>
          </cell>
          <cell r="K69">
            <v>0.11208438511970376</v>
          </cell>
          <cell r="L69">
            <v>0.10562608162722853</v>
          </cell>
          <cell r="M69">
            <v>9.0794563997872335E-2</v>
          </cell>
          <cell r="N69">
            <v>7.0260666991849297E-2</v>
          </cell>
          <cell r="O69">
            <v>4.8218360404944538E-2</v>
          </cell>
          <cell r="P69">
            <v>2.8854234614640095E-2</v>
          </cell>
          <cell r="Q69">
            <v>1.4773964924806759E-2</v>
          </cell>
          <cell r="R69">
            <v>6.3385343681182649E-3</v>
          </cell>
          <cell r="S69">
            <v>2.2268577196306039E-3</v>
          </cell>
          <cell r="T69">
            <v>6.2471001963848583E-4</v>
          </cell>
          <cell r="U69">
            <v>1.3615841889635938E-4</v>
          </cell>
          <cell r="V69">
            <v>2.2380636622298944E-5</v>
          </cell>
          <cell r="W69">
            <v>2.68643837586513E-6</v>
          </cell>
          <cell r="X69"/>
        </row>
        <row r="70">
          <cell r="A70" t="str">
            <v>Water Heating</v>
          </cell>
          <cell r="B70" t="str">
            <v>Aerator - New</v>
          </cell>
          <cell r="C70" t="str">
            <v>LO3Slow</v>
          </cell>
          <cell r="D70">
            <v>5.5320496977002724E-3</v>
          </cell>
          <cell r="E70">
            <v>1.4227918344261844E-2</v>
          </cell>
          <cell r="F70">
            <v>3.1619655637384989E-2</v>
          </cell>
          <cell r="G70">
            <v>6.2055195900350503E-2</v>
          </cell>
          <cell r="H70">
            <v>0.10939936964274129</v>
          </cell>
          <cell r="I70">
            <v>0.17568121288208835</v>
          </cell>
          <cell r="J70">
            <v>0.26003992245943919</v>
          </cell>
          <cell r="K70">
            <v>0.3584584169663485</v>
          </cell>
          <cell r="L70">
            <v>0.46444756489686617</v>
          </cell>
          <cell r="M70">
            <v>0.57043671282738384</v>
          </cell>
          <cell r="N70">
            <v>0.66935991756253377</v>
          </cell>
          <cell r="O70">
            <v>0.75591772170578986</v>
          </cell>
          <cell r="P70">
            <v>0.82720061923553012</v>
          </cell>
          <cell r="Q70">
            <v>0.88264287286977261</v>
          </cell>
          <cell r="R70">
            <v>0.92349505975816193</v>
          </cell>
          <cell r="S70">
            <v>0.95209159058003434</v>
          </cell>
          <cell r="T70">
            <v>0.97115594446128262</v>
          </cell>
          <cell r="U70">
            <v>0.98328780602207699</v>
          </cell>
          <cell r="V70">
            <v>0.99067241740690848</v>
          </cell>
          <cell r="W70">
            <v>0.99498010738139331</v>
          </cell>
          <cell r="X70"/>
        </row>
        <row r="71">
          <cell r="A71" t="str">
            <v>Water Heating</v>
          </cell>
          <cell r="B71" t="str">
            <v>Aerator - Retro</v>
          </cell>
          <cell r="C71" t="str">
            <v>Retro3Slow</v>
          </cell>
          <cell r="D71">
            <v>5.5320496977002724E-3</v>
          </cell>
          <cell r="E71">
            <v>8.6958686465615706E-3</v>
          </cell>
          <cell r="F71">
            <v>1.7391737293123145E-2</v>
          </cell>
          <cell r="G71">
            <v>3.0435540262965514E-2</v>
          </cell>
          <cell r="H71">
            <v>4.7344173742390784E-2</v>
          </cell>
          <cell r="I71">
            <v>6.6281843239347063E-2</v>
          </cell>
          <cell r="J71">
            <v>8.4358709577350838E-2</v>
          </cell>
          <cell r="K71">
            <v>9.8418494506909315E-2</v>
          </cell>
          <cell r="L71">
            <v>0.10598914793051767</v>
          </cell>
          <cell r="M71">
            <v>0.10598914793051767</v>
          </cell>
          <cell r="N71">
            <v>9.8923204735149928E-2</v>
          </cell>
          <cell r="O71">
            <v>8.655780414325609E-2</v>
          </cell>
          <cell r="P71">
            <v>7.1282897529740263E-2</v>
          </cell>
          <cell r="Q71">
            <v>5.5442253634242489E-2</v>
          </cell>
          <cell r="R71">
            <v>4.0852186888389319E-2</v>
          </cell>
          <cell r="S71">
            <v>2.8596530821872412E-2</v>
          </cell>
          <cell r="T71">
            <v>1.9064353881248275E-2</v>
          </cell>
          <cell r="U71">
            <v>1.2131861560794377E-2</v>
          </cell>
          <cell r="V71">
            <v>7.3846113848314854E-3</v>
          </cell>
          <cell r="W71">
            <v>4.3076899744848296E-3</v>
          </cell>
          <cell r="X71"/>
        </row>
        <row r="72">
          <cell r="A72" t="str">
            <v>Water Heating</v>
          </cell>
          <cell r="B72" t="str">
            <v>Behavior - Retro</v>
          </cell>
          <cell r="C72" t="str">
            <v>Retro5Med</v>
          </cell>
          <cell r="D72">
            <v>4.2999999999999997E-2</v>
          </cell>
          <cell r="E72">
            <v>5.279714228027832E-2</v>
          </cell>
          <cell r="F72">
            <v>6.4608251467478173E-2</v>
          </cell>
          <cell r="G72">
            <v>7.4999999999999997E-2</v>
          </cell>
          <cell r="H72">
            <v>8.5546997470333563E-2</v>
          </cell>
          <cell r="I72">
            <v>0.10001472303820647</v>
          </cell>
          <cell r="J72">
            <v>0.10971770435235073</v>
          </cell>
          <cell r="K72">
            <v>0.11208438511970376</v>
          </cell>
          <cell r="L72">
            <v>0.10562608162722853</v>
          </cell>
          <cell r="M72">
            <v>9.0794563997872335E-2</v>
          </cell>
          <cell r="N72">
            <v>7.0260666991849297E-2</v>
          </cell>
          <cell r="O72">
            <v>4.8218360404944538E-2</v>
          </cell>
          <cell r="P72">
            <v>2.8854234614640095E-2</v>
          </cell>
          <cell r="Q72">
            <v>1.4773964924806759E-2</v>
          </cell>
          <cell r="R72">
            <v>6.3385343681182649E-3</v>
          </cell>
          <cell r="S72">
            <v>2.2268577196306039E-3</v>
          </cell>
          <cell r="T72">
            <v>6.2471001963848583E-4</v>
          </cell>
          <cell r="U72">
            <v>1.3615841889635938E-4</v>
          </cell>
          <cell r="V72">
            <v>2.2380636622298944E-5</v>
          </cell>
          <cell r="W72">
            <v>2.68643837586513E-6</v>
          </cell>
          <cell r="X72"/>
        </row>
        <row r="73">
          <cell r="A73" t="str">
            <v>Water Heating</v>
          </cell>
          <cell r="B73" t="str">
            <v>Behavior - New</v>
          </cell>
          <cell r="C73" t="str">
            <v>LO5Med</v>
          </cell>
          <cell r="D73">
            <v>4.2999999999999997E-2</v>
          </cell>
          <cell r="E73">
            <v>9.5797142280278316E-2</v>
          </cell>
          <cell r="F73">
            <v>0.16040539374775648</v>
          </cell>
          <cell r="G73">
            <v>0.23540539374775649</v>
          </cell>
          <cell r="H73">
            <v>0.32095239121809005</v>
          </cell>
          <cell r="I73">
            <v>0.42096711425629652</v>
          </cell>
          <cell r="J73">
            <v>0.53068481860864725</v>
          </cell>
          <cell r="K73">
            <v>0.642769203728351</v>
          </cell>
          <cell r="L73">
            <v>0.74839528535557953</v>
          </cell>
          <cell r="M73">
            <v>0.83918984935345187</v>
          </cell>
          <cell r="N73">
            <v>0.90945051634530116</v>
          </cell>
          <cell r="O73">
            <v>0.9576688767502457</v>
          </cell>
          <cell r="P73">
            <v>0.9865231113648858</v>
          </cell>
          <cell r="Q73">
            <v>1.0012970762896924</v>
          </cell>
          <cell r="R73">
            <v>1.0076356106578106</v>
          </cell>
          <cell r="S73">
            <v>1.0098624683774413</v>
          </cell>
          <cell r="T73">
            <v>1.0104871783970797</v>
          </cell>
          <cell r="U73">
            <v>1.010623336815976</v>
          </cell>
          <cell r="V73">
            <v>1.0106457174525985</v>
          </cell>
          <cell r="W73">
            <v>1.0106484038909742</v>
          </cell>
          <cell r="X73"/>
        </row>
        <row r="74">
          <cell r="A74">
            <v>0</v>
          </cell>
          <cell r="B74">
            <v>0</v>
          </cell>
          <cell r="C74" t="str">
            <v>Retro1Slow</v>
          </cell>
          <cell r="D74">
            <v>2.5643970768378654E-3</v>
          </cell>
          <cell r="E74">
            <v>5.1260615529385989E-3</v>
          </cell>
          <cell r="F74">
            <v>9.1015544176433795E-3</v>
          </cell>
          <cell r="G74">
            <v>1.4804925730045659E-2</v>
          </cell>
          <cell r="H74">
            <v>2.2471809420486211E-2</v>
          </cell>
          <cell r="I74">
            <v>3.2184432813882391E-2</v>
          </cell>
          <cell r="J74">
            <v>4.3779667172004086E-2</v>
          </cell>
          <cell r="K74">
            <v>5.675426075474499E-2</v>
          </cell>
          <cell r="L74">
            <v>7.0195239068707532E-2</v>
          </cell>
          <cell r="M74">
            <v>8.2776861842756788E-2</v>
          </cell>
          <cell r="N74">
            <v>9.2870259507494834E-2</v>
          </cell>
          <cell r="O74">
            <v>9.8796470678915727E-2</v>
          </cell>
          <cell r="P74">
            <v>9.9208932889988999E-2</v>
          </cell>
          <cell r="Q74">
            <v>9.3521150494244254E-2</v>
          </cell>
          <cell r="R74">
            <v>8.2226007896862296E-2</v>
          </cell>
          <cell r="S74">
            <v>6.6933566027365665E-2</v>
          </cell>
          <cell r="T74">
            <v>5.0029565143448806E-2</v>
          </cell>
          <cell r="U74">
            <v>3.402486521893211E-2</v>
          </cell>
          <cell r="V74">
            <v>2.0846059340774659E-2</v>
          </cell>
          <cell r="W74">
            <v>0.01</v>
          </cell>
          <cell r="X74"/>
        </row>
        <row r="75">
          <cell r="A75" t="str">
            <v>HVAC</v>
          </cell>
          <cell r="B75" t="str">
            <v>Heat Recovery Ventilation - New</v>
          </cell>
          <cell r="C75" t="str">
            <v>LO1Slow</v>
          </cell>
          <cell r="D75">
            <v>2.5643970768378654E-3</v>
          </cell>
          <cell r="E75">
            <v>7.6904586297764643E-3</v>
          </cell>
          <cell r="F75">
            <v>1.6792013047419844E-2</v>
          </cell>
          <cell r="G75">
            <v>3.15969387774655E-2</v>
          </cell>
          <cell r="H75">
            <v>5.406874819795171E-2</v>
          </cell>
          <cell r="I75">
            <v>8.6253181011834101E-2</v>
          </cell>
          <cell r="J75">
            <v>0.1300328481838382</v>
          </cell>
          <cell r="K75">
            <v>0.18678710893858319</v>
          </cell>
          <cell r="L75">
            <v>0.2569823480072907</v>
          </cell>
          <cell r="M75">
            <v>0.33975920985004748</v>
          </cell>
          <cell r="N75">
            <v>0.43262946935754232</v>
          </cell>
          <cell r="O75">
            <v>0.53142594003645804</v>
          </cell>
          <cell r="P75">
            <v>0.63063487292644704</v>
          </cell>
          <cell r="Q75">
            <v>0.7241560234206913</v>
          </cell>
          <cell r="R75">
            <v>0.80638203131755359</v>
          </cell>
          <cell r="S75">
            <v>0.87331559734491926</v>
          </cell>
          <cell r="T75">
            <v>0.92334516248836807</v>
          </cell>
          <cell r="U75">
            <v>0.95737002770730018</v>
          </cell>
          <cell r="V75">
            <v>0.97821608704807483</v>
          </cell>
          <cell r="W75">
            <v>0.98821608704807484</v>
          </cell>
          <cell r="X75"/>
        </row>
        <row r="76">
          <cell r="A76" t="str">
            <v>HVAC</v>
          </cell>
          <cell r="B76" t="str">
            <v>GSHP - New</v>
          </cell>
          <cell r="C76" t="str">
            <v>LO1Slow</v>
          </cell>
          <cell r="D76">
            <v>2.5643970768378654E-3</v>
          </cell>
          <cell r="E76">
            <v>7.6904586297764643E-3</v>
          </cell>
          <cell r="F76">
            <v>1.6792013047419844E-2</v>
          </cell>
          <cell r="G76">
            <v>3.15969387774655E-2</v>
          </cell>
          <cell r="H76">
            <v>5.406874819795171E-2</v>
          </cell>
          <cell r="I76">
            <v>8.6253181011834101E-2</v>
          </cell>
          <cell r="J76">
            <v>0.1300328481838382</v>
          </cell>
          <cell r="K76">
            <v>0.18678710893858319</v>
          </cell>
          <cell r="L76">
            <v>0.2569823480072907</v>
          </cell>
          <cell r="M76">
            <v>0.33975920985004748</v>
          </cell>
          <cell r="N76">
            <v>0.43262946935754232</v>
          </cell>
          <cell r="O76">
            <v>0.53142594003645804</v>
          </cell>
          <cell r="P76">
            <v>0.63063487292644704</v>
          </cell>
          <cell r="Q76">
            <v>0.7241560234206913</v>
          </cell>
          <cell r="R76">
            <v>0.80638203131755359</v>
          </cell>
          <cell r="S76">
            <v>0.87331559734491926</v>
          </cell>
          <cell r="T76">
            <v>0.92334516248836807</v>
          </cell>
          <cell r="U76">
            <v>0.95737002770730018</v>
          </cell>
          <cell r="V76">
            <v>0.97821608704807483</v>
          </cell>
          <cell r="W76">
            <v>0.98821608704807484</v>
          </cell>
          <cell r="X76"/>
        </row>
        <row r="77">
          <cell r="A77" t="str">
            <v>HVAC</v>
          </cell>
          <cell r="B77" t="str">
            <v>GSHP - NR</v>
          </cell>
          <cell r="C77" t="str">
            <v>LO1Slow</v>
          </cell>
          <cell r="D77">
            <v>2.5643970768378654E-3</v>
          </cell>
          <cell r="E77">
            <v>7.6904586297764643E-3</v>
          </cell>
          <cell r="F77">
            <v>1.6792013047419844E-2</v>
          </cell>
          <cell r="G77">
            <v>3.15969387774655E-2</v>
          </cell>
          <cell r="H77">
            <v>5.406874819795171E-2</v>
          </cell>
          <cell r="I77">
            <v>8.6253181011834101E-2</v>
          </cell>
          <cell r="J77">
            <v>0.1300328481838382</v>
          </cell>
          <cell r="K77">
            <v>0.18678710893858319</v>
          </cell>
          <cell r="L77">
            <v>0.2569823480072907</v>
          </cell>
          <cell r="M77">
            <v>0.33975920985004748</v>
          </cell>
          <cell r="N77">
            <v>0.43262946935754232</v>
          </cell>
          <cell r="O77">
            <v>0.53142594003645804</v>
          </cell>
          <cell r="P77">
            <v>0.63063487292644704</v>
          </cell>
          <cell r="Q77">
            <v>0.7241560234206913</v>
          </cell>
          <cell r="R77">
            <v>0.80638203131755359</v>
          </cell>
          <cell r="S77">
            <v>0.87331559734491926</v>
          </cell>
          <cell r="T77">
            <v>0.92334516248836807</v>
          </cell>
          <cell r="U77">
            <v>0.95737002770730018</v>
          </cell>
          <cell r="V77">
            <v>0.97821608704807483</v>
          </cell>
          <cell r="W77">
            <v>0.98821608704807484</v>
          </cell>
          <cell r="X77"/>
        </row>
        <row r="78">
          <cell r="A78">
            <v>0</v>
          </cell>
          <cell r="B78">
            <v>0</v>
          </cell>
          <cell r="C78" t="str">
            <v>Retro5Med</v>
          </cell>
          <cell r="D78">
            <v>4.2999999999999997E-2</v>
          </cell>
          <cell r="E78">
            <v>5.279714228027832E-2</v>
          </cell>
          <cell r="F78">
            <v>6.4608251467478173E-2</v>
          </cell>
          <cell r="G78">
            <v>7.4999999999999997E-2</v>
          </cell>
          <cell r="H78">
            <v>8.5546997470333563E-2</v>
          </cell>
          <cell r="I78">
            <v>0.10001472303820647</v>
          </cell>
          <cell r="J78">
            <v>0.10971770435235073</v>
          </cell>
          <cell r="K78">
            <v>0.11208438511970376</v>
          </cell>
          <cell r="L78">
            <v>0.10562608162722853</v>
          </cell>
          <cell r="M78">
            <v>9.0794563997872335E-2</v>
          </cell>
          <cell r="N78">
            <v>7.0260666991849297E-2</v>
          </cell>
          <cell r="O78">
            <v>4.8218360404944538E-2</v>
          </cell>
          <cell r="P78">
            <v>2.8854234614640095E-2</v>
          </cell>
          <cell r="Q78">
            <v>1.4773964924806759E-2</v>
          </cell>
          <cell r="R78">
            <v>6.3385343681182649E-3</v>
          </cell>
          <cell r="S78">
            <v>2.2268577196306039E-3</v>
          </cell>
          <cell r="T78">
            <v>6.2471001963848583E-4</v>
          </cell>
          <cell r="U78">
            <v>1.3615841889635938E-4</v>
          </cell>
          <cell r="V78">
            <v>2.2380636622298944E-5</v>
          </cell>
          <cell r="W78">
            <v>2.68643837586513E-6</v>
          </cell>
          <cell r="X78"/>
        </row>
        <row r="79">
          <cell r="A79" t="str">
            <v>HVAC</v>
          </cell>
          <cell r="B79" t="str">
            <v>ECM for HVAC ventilation - New</v>
          </cell>
          <cell r="C79" t="str">
            <v>LO12Med</v>
          </cell>
          <cell r="D79">
            <v>0.10937459468255628</v>
          </cell>
          <cell r="E79">
            <v>0.21874918936511256</v>
          </cell>
          <cell r="F79">
            <v>0.32812378404766884</v>
          </cell>
          <cell r="G79">
            <v>0.43749837873022512</v>
          </cell>
          <cell r="H79">
            <v>0.5468729734127814</v>
          </cell>
          <cell r="I79">
            <v>0.64531010862708205</v>
          </cell>
          <cell r="J79">
            <v>0.7240598167985226</v>
          </cell>
          <cell r="K79">
            <v>0.78705958333567505</v>
          </cell>
          <cell r="L79">
            <v>0.83745939656539703</v>
          </cell>
          <cell r="M79">
            <v>0.87777924714917455</v>
          </cell>
          <cell r="N79">
            <v>0.91003512761619654</v>
          </cell>
          <cell r="O79">
            <v>0.93583983198981413</v>
          </cell>
          <cell r="P79">
            <v>0.9564835954887082</v>
          </cell>
          <cell r="Q79">
            <v>0.97299860628782353</v>
          </cell>
          <cell r="R79">
            <v>0.9862106149271157</v>
          </cell>
          <cell r="S79">
            <v>0.99678022183854953</v>
          </cell>
          <cell r="T79">
            <v>0.99685231466234414</v>
          </cell>
          <cell r="U79">
            <v>0.99687806209941365</v>
          </cell>
          <cell r="V79">
            <v>0.99688683963477831</v>
          </cell>
          <cell r="W79">
            <v>0.99688970187457115</v>
          </cell>
          <cell r="X79"/>
        </row>
        <row r="80">
          <cell r="A80" t="str">
            <v>HVAC</v>
          </cell>
          <cell r="B80" t="str">
            <v>ECM for HVAC ventilation - NR</v>
          </cell>
          <cell r="C80" t="str">
            <v>LO12Med</v>
          </cell>
          <cell r="D80">
            <v>0.10937459468255628</v>
          </cell>
          <cell r="E80">
            <v>0.21874918936511256</v>
          </cell>
          <cell r="F80">
            <v>0.32812378404766884</v>
          </cell>
        </row>
        <row r="81">
          <cell r="A81" t="str">
            <v>HVAC</v>
          </cell>
          <cell r="B81" t="str">
            <v>Whole house/attic fan - New</v>
          </cell>
          <cell r="C81" t="str">
            <v>LO12Med</v>
          </cell>
          <cell r="D81">
            <v>0.10937459468255628</v>
          </cell>
          <cell r="E81">
            <v>0.21874918936511256</v>
          </cell>
          <cell r="F81">
            <v>0.32812378404766884</v>
          </cell>
        </row>
        <row r="82">
          <cell r="A82" t="str">
            <v>HVAC</v>
          </cell>
          <cell r="B82" t="str">
            <v>Whole house/attic fan - Retro</v>
          </cell>
          <cell r="C82" t="str">
            <v>Retro12Med</v>
          </cell>
          <cell r="D82">
            <v>0.10937459468255628</v>
          </cell>
          <cell r="E82">
            <v>0.10937459468255628</v>
          </cell>
          <cell r="F82">
            <v>0.10937459468255628</v>
          </cell>
        </row>
        <row r="83">
          <cell r="A83" t="str">
            <v>Water heating</v>
          </cell>
          <cell r="B83" t="str">
            <v>WH Pipe insulation - Retro</v>
          </cell>
          <cell r="C83" t="str">
            <v>Retro12Med</v>
          </cell>
          <cell r="D83">
            <v>0.10937459468255628</v>
          </cell>
          <cell r="E83">
            <v>0.10937459468255628</v>
          </cell>
          <cell r="F83">
            <v>0.10937459468255628</v>
          </cell>
        </row>
        <row r="84">
          <cell r="A84" t="str">
            <v>HVAC</v>
          </cell>
          <cell r="B84" t="str">
            <v>DHP Ducted - NR</v>
          </cell>
          <cell r="C84" t="str">
            <v>LO12Med</v>
          </cell>
          <cell r="D84">
            <v>0.10937459468255628</v>
          </cell>
          <cell r="E84">
            <v>0.21874918936511256</v>
          </cell>
          <cell r="F84">
            <v>0.32812378404766884</v>
          </cell>
        </row>
        <row r="85">
          <cell r="A85" t="str">
            <v>Electronics</v>
          </cell>
          <cell r="B85" t="str">
            <v>Advanced Power Strips - New</v>
          </cell>
          <cell r="C85" t="str">
            <v>LO5Med</v>
          </cell>
        </row>
        <row r="86">
          <cell r="A86" t="str">
            <v>Electronics</v>
          </cell>
          <cell r="B86" t="str">
            <v>Advanced Power Strips - Retro</v>
          </cell>
          <cell r="C86" t="str">
            <v>Retro5Med</v>
          </cell>
        </row>
        <row r="87">
          <cell r="A87" t="str">
            <v>HVAC</v>
          </cell>
          <cell r="B87" t="str">
            <v>Controls Commissioning and Sizing - New</v>
          </cell>
          <cell r="C87" t="str">
            <v>LO5Med</v>
          </cell>
          <cell r="D87">
            <v>4.2999999999999997E-2</v>
          </cell>
          <cell r="E87">
            <v>9.5797142280278316E-2</v>
          </cell>
          <cell r="F87">
            <v>0.16040539374775648</v>
          </cell>
        </row>
        <row r="88">
          <cell r="A88" t="str">
            <v>HVAC</v>
          </cell>
          <cell r="B88" t="str">
            <v>Controls Commissioning and Sizing - NR</v>
          </cell>
          <cell r="C88" t="str">
            <v>LO5Med</v>
          </cell>
          <cell r="D88">
            <v>4.2999999999999997E-2</v>
          </cell>
          <cell r="E88">
            <v>9.5797142280278316E-2</v>
          </cell>
          <cell r="F88">
            <v>0.16040539374775648</v>
          </cell>
        </row>
        <row r="89">
          <cell r="A89" t="str">
            <v>HVAC</v>
          </cell>
          <cell r="B89" t="str">
            <v>ResWx - Retro</v>
          </cell>
          <cell r="C89" t="str">
            <v>Retro12Med</v>
          </cell>
          <cell r="D89">
            <v>0.10937459468255628</v>
          </cell>
          <cell r="E89">
            <v>0.10937459468255628</v>
          </cell>
          <cell r="F89">
            <v>0.10937459468255628</v>
          </cell>
        </row>
        <row r="90">
          <cell r="D90"/>
          <cell r="E90"/>
          <cell r="F90"/>
        </row>
        <row r="91">
          <cell r="D91"/>
          <cell r="E91"/>
          <cell r="F91"/>
        </row>
        <row r="92">
          <cell r="D92"/>
          <cell r="E92"/>
          <cell r="F92"/>
        </row>
        <row r="93">
          <cell r="D93"/>
          <cell r="E93"/>
          <cell r="F93"/>
        </row>
        <row r="94">
          <cell r="D94"/>
          <cell r="E94"/>
          <cell r="F94"/>
        </row>
        <row r="95">
          <cell r="D95"/>
          <cell r="E95"/>
          <cell r="F95"/>
        </row>
        <row r="96">
          <cell r="D96"/>
          <cell r="E96"/>
          <cell r="F96"/>
        </row>
        <row r="97">
          <cell r="D97"/>
          <cell r="E97"/>
          <cell r="F97"/>
        </row>
        <row r="98">
          <cell r="D98"/>
          <cell r="E98"/>
          <cell r="F98"/>
        </row>
        <row r="99">
          <cell r="D99"/>
          <cell r="E99"/>
          <cell r="F99"/>
        </row>
        <row r="100">
          <cell r="D100"/>
          <cell r="E100"/>
          <cell r="F100"/>
        </row>
      </sheetData>
      <sheetData sheetId="10"/>
      <sheetData sheetId="11">
        <row r="10">
          <cell r="B10" t="str">
            <v>Vars</v>
          </cell>
          <cell r="C10" t="str">
            <v>Single Family</v>
          </cell>
          <cell r="D10" t="str">
            <v>Multifamily - Low Rise</v>
          </cell>
          <cell r="E10" t="str">
            <v>Multifamily - High Rise</v>
          </cell>
          <cell r="F10" t="str">
            <v>Manufactured</v>
          </cell>
        </row>
        <row r="11">
          <cell r="B11" t="str">
            <v>Electric FAF - HZ1CZ1</v>
          </cell>
          <cell r="C11">
            <v>6.8910359437455118E-2</v>
          </cell>
          <cell r="D11">
            <v>2.9671514740017984E-2</v>
          </cell>
          <cell r="E11">
            <v>2.9671514740017984E-2</v>
          </cell>
          <cell r="F11">
            <v>0.68310644913823848</v>
          </cell>
        </row>
        <row r="12">
          <cell r="B12" t="str">
            <v>Electric FAF - HZ1CZ23</v>
          </cell>
          <cell r="C12">
            <v>5.5704832325126567E-2</v>
          </cell>
          <cell r="D12">
            <v>0</v>
          </cell>
          <cell r="E12">
            <v>0</v>
          </cell>
          <cell r="F12">
            <v>0.53068387215316171</v>
          </cell>
        </row>
        <row r="13">
          <cell r="B13" t="str">
            <v>Electric FAF - HZ23CZ1</v>
          </cell>
          <cell r="C13">
            <v>6.6557500117039647E-2</v>
          </cell>
          <cell r="D13">
            <v>0</v>
          </cell>
          <cell r="E13">
            <v>0</v>
          </cell>
          <cell r="F13">
            <v>0.29641575914254098</v>
          </cell>
        </row>
        <row r="14">
          <cell r="B14" t="str">
            <v>Electric FAF - HZ23CZ23</v>
          </cell>
          <cell r="C14">
            <v>4.1453999442898203E-2</v>
          </cell>
          <cell r="D14">
            <v>0</v>
          </cell>
          <cell r="E14">
            <v>0</v>
          </cell>
          <cell r="F14">
            <v>0.49242118699820225</v>
          </cell>
        </row>
        <row r="15">
          <cell r="B15" t="str">
            <v>Electric FAF - HZ1</v>
          </cell>
          <cell r="C15">
            <v>6.3764394229545662E-2</v>
          </cell>
          <cell r="D15">
            <v>2.279607208754721E-2</v>
          </cell>
          <cell r="E15">
            <v>2.279607208754721E-2</v>
          </cell>
          <cell r="F15">
            <v>0.6103855317692306</v>
          </cell>
        </row>
        <row r="16">
          <cell r="B16" t="str">
            <v>Electric FAF - HZ23</v>
          </cell>
          <cell r="C16">
            <v>4.8202841751037277E-2</v>
          </cell>
          <cell r="D16">
            <v>0</v>
          </cell>
          <cell r="E16">
            <v>0</v>
          </cell>
          <cell r="F16">
            <v>0.42117367880782697</v>
          </cell>
        </row>
        <row r="17">
          <cell r="B17" t="str">
            <v>Electric FAF - Region</v>
          </cell>
          <cell r="C17">
            <v>5.9888429585079297E-2</v>
          </cell>
          <cell r="D17">
            <v>1.96145349060163E-2</v>
          </cell>
          <cell r="E17">
            <v>1.96145349060163E-2</v>
          </cell>
          <cell r="F17">
            <v>0.54052539788177201</v>
          </cell>
        </row>
        <row r="18">
          <cell r="B18" t="str">
            <v>Electric FAF w/ CAC - HZ1CZ1</v>
          </cell>
          <cell r="C18">
            <v>1.5601272192892677E-2</v>
          </cell>
          <cell r="D18">
            <v>0</v>
          </cell>
          <cell r="E18">
            <v>0</v>
          </cell>
          <cell r="F18">
            <v>0.15868069027846163</v>
          </cell>
        </row>
        <row r="19">
          <cell r="B19" t="str">
            <v>Electric FAF w/ CAC - HZ1CZ23</v>
          </cell>
          <cell r="C19">
            <v>0</v>
          </cell>
          <cell r="D19">
            <v>0</v>
          </cell>
          <cell r="E19">
            <v>0</v>
          </cell>
          <cell r="F19">
            <v>4.8523578535561704E-2</v>
          </cell>
        </row>
        <row r="20">
          <cell r="B20" t="str">
            <v>Electric FAF w/ CAC - HZ23CZ1</v>
          </cell>
          <cell r="C20">
            <v>0</v>
          </cell>
          <cell r="D20">
            <v>0</v>
          </cell>
          <cell r="E20">
            <v>0</v>
          </cell>
          <cell r="F20">
            <v>8.6847892074621388E-2</v>
          </cell>
        </row>
        <row r="21">
          <cell r="B21" t="str">
            <v>Electric FAF w/ CAC - HZ23CZ23</v>
          </cell>
          <cell r="C21">
            <v>0</v>
          </cell>
          <cell r="D21">
            <v>0</v>
          </cell>
          <cell r="E21">
            <v>0</v>
          </cell>
          <cell r="F21">
            <v>6.4577174474630405E-2</v>
          </cell>
        </row>
        <row r="22">
          <cell r="B22" t="str">
            <v>Heat Pump - HZ1CZ1</v>
          </cell>
          <cell r="C22">
            <v>0.13597821666189061</v>
          </cell>
          <cell r="D22">
            <v>1.0945836048995988E-3</v>
          </cell>
          <cell r="E22">
            <v>1.0945836048995988E-3</v>
          </cell>
          <cell r="F22">
            <v>0.11042200533666623</v>
          </cell>
        </row>
        <row r="23">
          <cell r="B23" t="str">
            <v>Heat Pump - HZ1CZ23</v>
          </cell>
          <cell r="C23">
            <v>0.23487960154215734</v>
          </cell>
          <cell r="D23">
            <v>4.9999998343195358E-2</v>
          </cell>
          <cell r="E23">
            <v>4.9999998343195358E-2</v>
          </cell>
          <cell r="F23">
            <v>0.3014354043468136</v>
          </cell>
        </row>
        <row r="24">
          <cell r="B24" t="str">
            <v>Heat Pump - HZ23CZ1</v>
          </cell>
          <cell r="C24">
            <v>5.8367674105625697E-2</v>
          </cell>
          <cell r="D24">
            <v>0</v>
          </cell>
          <cell r="E24">
            <v>0</v>
          </cell>
          <cell r="F24">
            <v>1.6598912836278519E-2</v>
          </cell>
        </row>
        <row r="25">
          <cell r="B25" t="str">
            <v>Heat Pump - HZ23CZ23</v>
          </cell>
          <cell r="C25">
            <v>0.12819607887593021</v>
          </cell>
          <cell r="D25">
            <v>0</v>
          </cell>
          <cell r="E25">
            <v>0</v>
          </cell>
          <cell r="F25">
            <v>7.8940309013942875E-2</v>
          </cell>
        </row>
        <row r="26">
          <cell r="B26" t="str">
            <v>Heat Pump - HZ1</v>
          </cell>
          <cell r="C26">
            <v>0.17451837346735202</v>
          </cell>
          <cell r="D26">
            <v>1.2426879154171162E-2</v>
          </cell>
          <cell r="E26">
            <v>1.2426879154171162E-2</v>
          </cell>
          <cell r="F26">
            <v>0.20155463070325005</v>
          </cell>
        </row>
        <row r="27">
          <cell r="B27" t="str">
            <v>Heat Pump - HZ23</v>
          </cell>
          <cell r="C27">
            <v>0.10942336273004506</v>
          </cell>
          <cell r="D27">
            <v>0</v>
          </cell>
          <cell r="E27">
            <v>0</v>
          </cell>
          <cell r="F27">
            <v>5.6279359348618191E-2</v>
          </cell>
        </row>
        <row r="28">
          <cell r="B28" t="str">
            <v>Heat Pump - Region</v>
          </cell>
          <cell r="C28">
            <v>0.15830495514052295</v>
          </cell>
          <cell r="D28">
            <v>1.0692519922126772E-2</v>
          </cell>
          <cell r="E28">
            <v>1.0692519922126772E-2</v>
          </cell>
          <cell r="F28">
            <v>0.14791660671834839</v>
          </cell>
        </row>
        <row r="29">
          <cell r="B29" t="str">
            <v>Electric Zonal - HZ1CZ1</v>
          </cell>
          <cell r="C29">
            <v>0.1649901802637759</v>
          </cell>
          <cell r="D29">
            <v>0.85383980263040493</v>
          </cell>
          <cell r="E29">
            <v>0.85383980263040493</v>
          </cell>
          <cell r="F29">
            <v>3.0024948086295324E-2</v>
          </cell>
        </row>
        <row r="30">
          <cell r="B30" t="str">
            <v>Electric Zonal - HZ1CZ23</v>
          </cell>
          <cell r="C30">
            <v>9.8631712913821959E-2</v>
          </cell>
          <cell r="D30">
            <v>0.73333333554240632</v>
          </cell>
          <cell r="E30">
            <v>0.73333333554240632</v>
          </cell>
          <cell r="F30">
            <v>2.9788775817665265E-2</v>
          </cell>
        </row>
        <row r="31">
          <cell r="B31" t="str">
            <v>Electric Zonal - HZ23CZ1</v>
          </cell>
          <cell r="C31">
            <v>0.12476331328161443</v>
          </cell>
          <cell r="D31">
            <v>0.59999998409467525</v>
          </cell>
          <cell r="E31">
            <v>0.59999998409467525</v>
          </cell>
          <cell r="F31">
            <v>3.3197825672557038E-2</v>
          </cell>
        </row>
        <row r="32">
          <cell r="B32" t="str">
            <v>Electric Zonal - HZ23CZ23</v>
          </cell>
          <cell r="C32">
            <v>0.1649470283041021</v>
          </cell>
          <cell r="D32">
            <v>0.77777778759587934</v>
          </cell>
          <cell r="E32">
            <v>0.77777778759587934</v>
          </cell>
          <cell r="F32">
            <v>3.9084849826646118E-2</v>
          </cell>
        </row>
        <row r="33">
          <cell r="B33" t="str">
            <v>Electric Zonal - HZ1</v>
          </cell>
          <cell r="C33">
            <v>0.1391314348060306</v>
          </cell>
          <cell r="D33">
            <v>0.82591620954879041</v>
          </cell>
          <cell r="E33">
            <v>0.82591620954879041</v>
          </cell>
          <cell r="F33">
            <v>2.9912270132860779E-2</v>
          </cell>
        </row>
        <row r="34">
          <cell r="B34" t="str">
            <v>Electric Zonal - HZ23</v>
          </cell>
          <cell r="C34">
            <v>0.15414401084601026</v>
          </cell>
          <cell r="D34">
            <v>0.71428571563820797</v>
          </cell>
          <cell r="E34">
            <v>0.71428571563820797</v>
          </cell>
          <cell r="F34">
            <v>3.6944930507961368E-2</v>
          </cell>
        </row>
        <row r="35">
          <cell r="B35" t="str">
            <v>Electric Zonal - Region</v>
          </cell>
          <cell r="C35">
            <v>0.14287066416850494</v>
          </cell>
          <cell r="D35">
            <v>0.81033648311148054</v>
          </cell>
          <cell r="E35">
            <v>0.81033648311148054</v>
          </cell>
          <cell r="F35">
            <v>3.2508844225339915E-2</v>
          </cell>
        </row>
        <row r="36">
          <cell r="B36" t="str">
            <v>DHP - HZ1CZ1</v>
          </cell>
          <cell r="C36">
            <v>3.2261403645206709E-2</v>
          </cell>
          <cell r="D36">
            <v>2.3692380398754449E-2</v>
          </cell>
          <cell r="E36">
            <v>2.3692380398754449E-2</v>
          </cell>
          <cell r="F36">
            <v>1.2931050080460879E-2</v>
          </cell>
        </row>
        <row r="37">
          <cell r="B37" t="str">
            <v>DHP - HZ1CZ23</v>
          </cell>
          <cell r="C37">
            <v>1.0644758975689617E-2</v>
          </cell>
          <cell r="D37">
            <v>0</v>
          </cell>
          <cell r="E37">
            <v>0</v>
          </cell>
          <cell r="F37">
            <v>0</v>
          </cell>
        </row>
        <row r="38">
          <cell r="B38" t="str">
            <v>DHP - HZ23CZ1</v>
          </cell>
          <cell r="C38">
            <v>0</v>
          </cell>
          <cell r="D38">
            <v>0</v>
          </cell>
          <cell r="E38">
            <v>0</v>
          </cell>
          <cell r="F38">
            <v>2.3801185576297144E-2</v>
          </cell>
        </row>
        <row r="39">
          <cell r="B39" t="str">
            <v>DHP - HZ23CZ23</v>
          </cell>
          <cell r="C39">
            <v>2.8613550828090885E-3</v>
          </cell>
          <cell r="D39">
            <v>0</v>
          </cell>
          <cell r="E39">
            <v>0</v>
          </cell>
          <cell r="F39">
            <v>9.4794076514498494E-3</v>
          </cell>
        </row>
        <row r="40">
          <cell r="B40" t="str">
            <v>DHP - HZ1</v>
          </cell>
          <cell r="C40">
            <v>2.3837771598196254E-2</v>
          </cell>
          <cell r="D40">
            <v>1.8202414545664333E-2</v>
          </cell>
          <cell r="E40">
            <v>1.8202414545664333E-2</v>
          </cell>
          <cell r="F40">
            <v>6.761637103748332E-3</v>
          </cell>
        </row>
        <row r="41">
          <cell r="B41" t="str">
            <v>DHP - HZ23</v>
          </cell>
          <cell r="C41">
            <v>2.0921064233437379E-3</v>
          </cell>
          <cell r="D41">
            <v>0</v>
          </cell>
          <cell r="E41">
            <v>0</v>
          </cell>
          <cell r="F41">
            <v>1.4685339962430082E-2</v>
          </cell>
        </row>
        <row r="42">
          <cell r="B42" t="str">
            <v>DHP - Region</v>
          </cell>
          <cell r="C42">
            <v>1.8421510623943455E-2</v>
          </cell>
          <cell r="D42">
            <v>1.5661991860200661E-2</v>
          </cell>
          <cell r="E42">
            <v>1.5661991860200661E-2</v>
          </cell>
          <cell r="F42">
            <v>9.6871987634867523E-3</v>
          </cell>
        </row>
        <row r="43">
          <cell r="B43" t="str">
            <v>Central AC - CZ1</v>
          </cell>
          <cell r="C43">
            <v>8.7547645191238574E-2</v>
          </cell>
          <cell r="D43">
            <v>1.2325175673207357E-2</v>
          </cell>
          <cell r="E43">
            <v>1.2325175673207357E-2</v>
          </cell>
          <cell r="F43">
            <v>0.14076353391268348</v>
          </cell>
        </row>
        <row r="44">
          <cell r="B44" t="str">
            <v>Central AC - CZ23</v>
          </cell>
          <cell r="C44">
            <v>0.27842841395843276</v>
          </cell>
          <cell r="D44">
            <v>6.8965519290222155E-2</v>
          </cell>
          <cell r="E44">
            <v>6.8965519290222155E-2</v>
          </cell>
          <cell r="F44">
            <v>0.17641272113455647</v>
          </cell>
        </row>
        <row r="45">
          <cell r="B45" t="str">
            <v>Room A/C - CZ1</v>
          </cell>
          <cell r="C45">
            <v>3.8197963209166262E-2</v>
          </cell>
          <cell r="D45">
            <v>5.3226756579866766E-2</v>
          </cell>
          <cell r="E45">
            <v>5.3226756579866766E-2</v>
          </cell>
          <cell r="F45">
            <v>0.21069287259219041</v>
          </cell>
        </row>
        <row r="46">
          <cell r="B46" t="str">
            <v>Room A/C - CZ23</v>
          </cell>
          <cell r="C46">
            <v>9.88884449045868E-2</v>
          </cell>
          <cell r="D46">
            <v>0.10344827665008544</v>
          </cell>
          <cell r="E46">
            <v>0.10344827665008544</v>
          </cell>
          <cell r="F46">
            <v>0.16156829862253547</v>
          </cell>
        </row>
        <row r="47">
          <cell r="B47" t="str">
            <v>Electric WH</v>
          </cell>
          <cell r="C47">
            <v>0.55200000000000005</v>
          </cell>
          <cell r="D47">
            <v>0.94699999999999995</v>
          </cell>
          <cell r="E47">
            <v>0.94699999999999995</v>
          </cell>
          <cell r="F47">
            <v>0.88900000000000001</v>
          </cell>
        </row>
        <row r="48">
          <cell r="B48" t="str">
            <v>DWH &lt;55 inside</v>
          </cell>
          <cell r="C48">
            <v>0.34060273187152323</v>
          </cell>
          <cell r="D48">
            <v>0.69037391065424225</v>
          </cell>
          <cell r="E48">
            <v>0.69037391065424225</v>
          </cell>
          <cell r="F48">
            <v>0.64044035004660882</v>
          </cell>
        </row>
        <row r="49">
          <cell r="B49" t="str">
            <v>DHW &lt;55 outside buffer</v>
          </cell>
          <cell r="C49">
            <v>0.13278888545034082</v>
          </cell>
          <cell r="D49">
            <v>0</v>
          </cell>
          <cell r="E49">
            <v>0</v>
          </cell>
          <cell r="F49">
            <v>3.5084497934898207E-2</v>
          </cell>
        </row>
        <row r="50">
          <cell r="B50" t="str">
            <v>DHW &lt; 55 outside unbuffer</v>
          </cell>
          <cell r="C50">
            <v>0</v>
          </cell>
          <cell r="D50">
            <v>0</v>
          </cell>
          <cell r="E50">
            <v>0</v>
          </cell>
          <cell r="F50">
            <v>0.19050866802895391</v>
          </cell>
        </row>
        <row r="51">
          <cell r="B51" t="str">
            <v>DHW &gt;55 inside</v>
          </cell>
          <cell r="C51">
            <v>4.0633005829326954E-2</v>
          </cell>
          <cell r="D51">
            <v>5.571349522752414E-2</v>
          </cell>
          <cell r="E51">
            <v>5.571349522752414E-2</v>
          </cell>
          <cell r="F51">
            <v>0</v>
          </cell>
        </row>
        <row r="52">
          <cell r="B52" t="str">
            <v>DHW &gt;55 outside buffer</v>
          </cell>
          <cell r="C52">
            <v>1.9105116539180608E-2</v>
          </cell>
          <cell r="D52">
            <v>0</v>
          </cell>
          <cell r="E52">
            <v>0</v>
          </cell>
          <cell r="F52">
            <v>0</v>
          </cell>
        </row>
        <row r="53">
          <cell r="B53" t="str">
            <v>DHW &gt;55 outside unbuffer</v>
          </cell>
          <cell r="C53">
            <v>7.8395734639023578E-4</v>
          </cell>
          <cell r="D53">
            <v>0</v>
          </cell>
          <cell r="E53">
            <v>0</v>
          </cell>
          <cell r="F53">
            <v>0</v>
          </cell>
        </row>
        <row r="54">
          <cell r="B54" t="str">
            <v>Refrigerator</v>
          </cell>
          <cell r="C54">
            <v>1.2831400506742725</v>
          </cell>
          <cell r="D54">
            <v>1.0236201688615751</v>
          </cell>
          <cell r="E54">
            <v>1.0236201688615751</v>
          </cell>
          <cell r="F54">
            <v>1.1963734390534748</v>
          </cell>
        </row>
        <row r="55">
          <cell r="B55" t="str">
            <v>Freezer</v>
          </cell>
          <cell r="C55">
            <v>0.52766223341265472</v>
          </cell>
          <cell r="D55">
            <v>4.7085148422193572E-2</v>
          </cell>
          <cell r="E55">
            <v>4.7085148422193572E-2</v>
          </cell>
          <cell r="F55">
            <v>0.44147575101117187</v>
          </cell>
        </row>
        <row r="56">
          <cell r="B56" t="str">
            <v>Clothes Washer</v>
          </cell>
          <cell r="C56">
            <v>0.98546930096285335</v>
          </cell>
          <cell r="D56">
            <v>0.46477658924872384</v>
          </cell>
          <cell r="E56">
            <v>0.46477658924872384</v>
          </cell>
          <cell r="F56">
            <v>0.95368270905809616</v>
          </cell>
        </row>
        <row r="57">
          <cell r="B57" t="str">
            <v>Clothes Dryer</v>
          </cell>
          <cell r="C57">
            <v>0.93640551858187504</v>
          </cell>
          <cell r="D57">
            <v>0.46266057162974022</v>
          </cell>
          <cell r="E57">
            <v>0.46266057162974022</v>
          </cell>
          <cell r="F57">
            <v>0.88480083438048951</v>
          </cell>
        </row>
        <row r="58">
          <cell r="B58" t="str">
            <v>Dishwasher</v>
          </cell>
          <cell r="C58">
            <v>0.87764489634961651</v>
          </cell>
          <cell r="D58">
            <v>0.78113749066870952</v>
          </cell>
          <cell r="E58">
            <v>0.78113749066870952</v>
          </cell>
          <cell r="F58">
            <v>0.76196535734220561</v>
          </cell>
        </row>
        <row r="59">
          <cell r="B59" t="str">
            <v>Microwave</v>
          </cell>
          <cell r="C59">
            <v>0.95</v>
          </cell>
          <cell r="D59">
            <v>0.95</v>
          </cell>
          <cell r="E59">
            <v>0.95</v>
          </cell>
          <cell r="F59">
            <v>0.95</v>
          </cell>
        </row>
        <row r="60">
          <cell r="B60" t="str">
            <v>Electric Oven</v>
          </cell>
          <cell r="C60">
            <v>0.86895503473004965</v>
          </cell>
          <cell r="D60">
            <v>0.96585088459989477</v>
          </cell>
          <cell r="E60">
            <v>0.96585088459989477</v>
          </cell>
          <cell r="F60">
            <v>0.89920410170315002</v>
          </cell>
        </row>
        <row r="61">
          <cell r="B61" t="str">
            <v>TV</v>
          </cell>
          <cell r="C61">
            <v>2.2906090340948593</v>
          </cell>
          <cell r="D61">
            <v>1.5145007606068333</v>
          </cell>
          <cell r="E61">
            <v>1.5145007606068333</v>
          </cell>
          <cell r="F61">
            <v>2.0454162110233622</v>
          </cell>
        </row>
        <row r="62">
          <cell r="B62" t="str">
            <v>Set top box</v>
          </cell>
          <cell r="C62">
            <v>1.0654190989347723</v>
          </cell>
          <cell r="D62">
            <v>1.038434724492763</v>
          </cell>
          <cell r="E62">
            <v>1.038434724492763</v>
          </cell>
          <cell r="F62">
            <v>1.3170555258448295</v>
          </cell>
        </row>
        <row r="63">
          <cell r="B63" t="str">
            <v>Computer</v>
          </cell>
          <cell r="C63">
            <v>1.6655502145549572</v>
          </cell>
          <cell r="D63">
            <v>0.71239882016544165</v>
          </cell>
          <cell r="E63">
            <v>0.71239882016544165</v>
          </cell>
          <cell r="F63">
            <v>1.1331497454290105</v>
          </cell>
        </row>
        <row r="64">
          <cell r="B64" t="str">
            <v>Monitor</v>
          </cell>
          <cell r="C64">
            <v>1.0109839382712824</v>
          </cell>
          <cell r="D64">
            <v>0.45062457275939666</v>
          </cell>
          <cell r="E64">
            <v>0.45062457275939666</v>
          </cell>
          <cell r="F64">
            <v>0.72198913200149617</v>
          </cell>
        </row>
        <row r="65">
          <cell r="B65" t="str">
            <v>EISA nx</v>
          </cell>
          <cell r="C65">
            <v>0.73183262488926393</v>
          </cell>
          <cell r="D65">
            <v>0.41826483853544827</v>
          </cell>
          <cell r="E65">
            <v>0.41826483853544827</v>
          </cell>
          <cell r="F65">
            <v>0.81140182193357802</v>
          </cell>
        </row>
        <row r="66">
          <cell r="B66" t="str">
            <v>EISA x</v>
          </cell>
          <cell r="C66">
            <v>0.26816737511073607</v>
          </cell>
          <cell r="D66">
            <v>0.58148897029728519</v>
          </cell>
          <cell r="E66">
            <v>0.58148897029728519</v>
          </cell>
          <cell r="F66">
            <v>0.18859817806642193</v>
          </cell>
        </row>
        <row r="67">
          <cell r="B67" t="str">
            <v>WallSqft</v>
          </cell>
          <cell r="C67">
            <v>1802.7725325176218</v>
          </cell>
          <cell r="D67">
            <v>487</v>
          </cell>
          <cell r="E67"/>
          <cell r="F67">
            <v>1216.4209797598855</v>
          </cell>
        </row>
        <row r="68">
          <cell r="B68" t="str">
            <v>AtticSqft</v>
          </cell>
          <cell r="C68">
            <v>1431.3235818765609</v>
          </cell>
          <cell r="D68">
            <v>407</v>
          </cell>
          <cell r="E68"/>
          <cell r="F68">
            <v>1280</v>
          </cell>
        </row>
        <row r="69">
          <cell r="B69" t="str">
            <v>FloorSqft</v>
          </cell>
          <cell r="C69">
            <v>1431.3235818765609</v>
          </cell>
          <cell r="D69">
            <v>390</v>
          </cell>
          <cell r="E69"/>
          <cell r="F69">
            <v>1280</v>
          </cell>
        </row>
        <row r="70">
          <cell r="B70" t="str">
            <v>WindowSqft</v>
          </cell>
          <cell r="C70">
            <v>178.91544773457011</v>
          </cell>
          <cell r="D70">
            <v>174</v>
          </cell>
          <cell r="E70"/>
          <cell r="F70">
            <v>160</v>
          </cell>
        </row>
        <row r="71">
          <cell r="B71" t="str">
            <v>HomeSqft</v>
          </cell>
          <cell r="C71">
            <v>2006</v>
          </cell>
          <cell r="D71">
            <v>1150</v>
          </cell>
          <cell r="E71">
            <v>1150</v>
          </cell>
          <cell r="F71">
            <v>1280</v>
          </cell>
        </row>
        <row r="72">
          <cell r="B72" t="str">
            <v>Lighting</v>
          </cell>
          <cell r="C72">
            <v>63</v>
          </cell>
          <cell r="D72">
            <v>23</v>
          </cell>
          <cell r="E72">
            <v>23</v>
          </cell>
          <cell r="F72">
            <v>34.5</v>
          </cell>
        </row>
        <row r="73">
          <cell r="B73"/>
          <cell r="C73"/>
          <cell r="D73"/>
          <cell r="E73"/>
          <cell r="F73"/>
        </row>
        <row r="74">
          <cell r="B74"/>
          <cell r="C74"/>
          <cell r="D74"/>
          <cell r="E74"/>
          <cell r="F74"/>
        </row>
        <row r="75">
          <cell r="B75"/>
          <cell r="C75"/>
          <cell r="D75"/>
          <cell r="E75"/>
          <cell r="F75"/>
        </row>
        <row r="76">
          <cell r="B76"/>
          <cell r="C76"/>
          <cell r="D76"/>
          <cell r="E76"/>
          <cell r="F76"/>
        </row>
        <row r="77">
          <cell r="B77"/>
          <cell r="C77"/>
          <cell r="D77"/>
          <cell r="E77"/>
          <cell r="F77"/>
        </row>
        <row r="78">
          <cell r="B78"/>
          <cell r="C78"/>
          <cell r="D78"/>
          <cell r="E78"/>
          <cell r="F78"/>
        </row>
        <row r="79">
          <cell r="B79"/>
          <cell r="C79"/>
          <cell r="D79"/>
          <cell r="E79"/>
          <cell r="F79"/>
        </row>
        <row r="80">
          <cell r="B80"/>
          <cell r="C80"/>
          <cell r="D80"/>
          <cell r="E80"/>
          <cell r="F80"/>
        </row>
        <row r="81">
          <cell r="B81"/>
          <cell r="C81"/>
          <cell r="D81"/>
          <cell r="E81"/>
          <cell r="F81"/>
        </row>
        <row r="82">
          <cell r="B82"/>
          <cell r="C82"/>
          <cell r="D82"/>
          <cell r="E82"/>
          <cell r="F82"/>
        </row>
        <row r="83">
          <cell r="B83"/>
          <cell r="C83"/>
          <cell r="D83"/>
          <cell r="E83"/>
          <cell r="F83"/>
        </row>
        <row r="84">
          <cell r="C84"/>
          <cell r="F84"/>
        </row>
        <row r="87">
          <cell r="B87" t="str">
            <v>Vars</v>
          </cell>
          <cell r="C87" t="str">
            <v>Single Family</v>
          </cell>
          <cell r="D87" t="str">
            <v>Multifamily - Low Rise</v>
          </cell>
          <cell r="E87" t="str">
            <v>Multifamily - High Rise</v>
          </cell>
          <cell r="F87" t="str">
            <v>Manufactured</v>
          </cell>
        </row>
        <row r="88">
          <cell r="B88" t="str">
            <v>Electric FAF - HZ1CZ1</v>
          </cell>
          <cell r="C88">
            <v>1.8379055706406227E-2</v>
          </cell>
          <cell r="D88">
            <v>2.9671514740017984E-2</v>
          </cell>
          <cell r="E88">
            <v>2.9671514740017984E-2</v>
          </cell>
          <cell r="F88">
            <v>0.68310644913823848</v>
          </cell>
        </row>
        <row r="89">
          <cell r="B89" t="str">
            <v>Electric FAF - HZ1CZ23</v>
          </cell>
          <cell r="C89">
            <v>2.412923495568365E-2</v>
          </cell>
          <cell r="D89">
            <v>0</v>
          </cell>
          <cell r="E89">
            <v>0</v>
          </cell>
          <cell r="F89">
            <v>0.53068387215316171</v>
          </cell>
        </row>
        <row r="90">
          <cell r="B90" t="str">
            <v>Electric FAF - HZ23CZ1</v>
          </cell>
          <cell r="C90">
            <v>1.4117647058823532E-2</v>
          </cell>
          <cell r="D90">
            <v>0</v>
          </cell>
          <cell r="E90">
            <v>0</v>
          </cell>
          <cell r="F90">
            <v>0.29641575914254098</v>
          </cell>
        </row>
        <row r="91">
          <cell r="B91" t="str">
            <v>Electric FAF - HZ23CZ23</v>
          </cell>
          <cell r="C91">
            <v>0.14117647058823535</v>
          </cell>
          <cell r="D91">
            <v>0</v>
          </cell>
          <cell r="E91">
            <v>0</v>
          </cell>
          <cell r="F91">
            <v>0.49242118699820225</v>
          </cell>
        </row>
        <row r="92">
          <cell r="B92" t="str">
            <v>Electric FAF - HZ1</v>
          </cell>
          <cell r="C92">
            <v>2.0048426314096562E-2</v>
          </cell>
          <cell r="D92">
            <v>2.279607208754721E-2</v>
          </cell>
          <cell r="E92">
            <v>2.279607208754721E-2</v>
          </cell>
          <cell r="F92">
            <v>0.6103855317692306</v>
          </cell>
        </row>
        <row r="93">
          <cell r="B93" t="str">
            <v>Electric FAF - HZ23</v>
          </cell>
          <cell r="C93">
            <v>8.8458324594873558E-2</v>
          </cell>
          <cell r="D93">
            <v>0</v>
          </cell>
          <cell r="E93">
            <v>0</v>
          </cell>
          <cell r="F93">
            <v>0.42117367880782697</v>
          </cell>
        </row>
        <row r="94">
          <cell r="B94" t="str">
            <v>Electric FAF - Region</v>
          </cell>
          <cell r="C94">
            <v>2.1766292465668989E-2</v>
          </cell>
          <cell r="D94">
            <v>1.96145349060163E-2</v>
          </cell>
          <cell r="E94">
            <v>1.96145349060163E-2</v>
          </cell>
          <cell r="F94">
            <v>0.54052539788177201</v>
          </cell>
        </row>
        <row r="95">
          <cell r="B95" t="str">
            <v>Electric FAF w/ CAC - HZ1CZ1</v>
          </cell>
          <cell r="C95">
            <v>0.13310430527104683</v>
          </cell>
          <cell r="D95">
            <v>0</v>
          </cell>
          <cell r="E95">
            <v>0</v>
          </cell>
          <cell r="F95">
            <v>0.15868069027846163</v>
          </cell>
        </row>
        <row r="96">
          <cell r="B96" t="str">
            <v>Electric FAF w/ CAC - HZ1CZ23</v>
          </cell>
          <cell r="C96">
            <v>0.12117534162825606</v>
          </cell>
          <cell r="D96">
            <v>0</v>
          </cell>
          <cell r="E96">
            <v>0</v>
          </cell>
          <cell r="F96">
            <v>4.8523578535561704E-2</v>
          </cell>
        </row>
        <row r="97">
          <cell r="B97" t="str">
            <v>Electric FAF w/ CAC - HZ23CZ1</v>
          </cell>
          <cell r="C97">
            <v>1.9503476240466618E-2</v>
          </cell>
          <cell r="D97">
            <v>0</v>
          </cell>
          <cell r="E97">
            <v>0</v>
          </cell>
          <cell r="F97">
            <v>8.6847892074621388E-2</v>
          </cell>
        </row>
        <row r="98">
          <cell r="B98" t="str">
            <v>Electric FAF w/ CAC - HZ23CZ23</v>
          </cell>
          <cell r="C98">
            <v>3.0407952417464763E-2</v>
          </cell>
          <cell r="D98">
            <v>0</v>
          </cell>
          <cell r="E98">
            <v>0</v>
          </cell>
          <cell r="F98">
            <v>6.4577174474630405E-2</v>
          </cell>
        </row>
        <row r="99">
          <cell r="B99" t="str">
            <v>Heat Pump - HZ1CZ1</v>
          </cell>
          <cell r="C99">
            <v>7.4095770994953139E-2</v>
          </cell>
          <cell r="D99">
            <v>1.0945836048995988E-3</v>
          </cell>
          <cell r="E99">
            <v>1.0945836048995988E-3</v>
          </cell>
          <cell r="F99">
            <v>0.11042200533666623</v>
          </cell>
        </row>
        <row r="100">
          <cell r="B100" t="str">
            <v>Heat Pump - HZ1CZ23</v>
          </cell>
          <cell r="C100">
            <v>0.1235678638282882</v>
          </cell>
          <cell r="D100">
            <v>4.9999998343195358E-2</v>
          </cell>
          <cell r="E100">
            <v>4.9999998343195358E-2</v>
          </cell>
          <cell r="F100">
            <v>0.3014354043468136</v>
          </cell>
        </row>
        <row r="101">
          <cell r="B101" t="str">
            <v>Heat Pump - HZ23CZ1</v>
          </cell>
          <cell r="C101">
            <v>0.11294117647058827</v>
          </cell>
          <cell r="D101">
            <v>0</v>
          </cell>
          <cell r="E101">
            <v>0</v>
          </cell>
          <cell r="F101">
            <v>1.6598912836278519E-2</v>
          </cell>
        </row>
        <row r="102">
          <cell r="B102" t="str">
            <v>Heat Pump - HZ23CZ23</v>
          </cell>
          <cell r="C102">
            <v>0</v>
          </cell>
          <cell r="D102">
            <v>0</v>
          </cell>
          <cell r="E102">
            <v>0</v>
          </cell>
          <cell r="F102">
            <v>7.8940309013942875E-2</v>
          </cell>
        </row>
        <row r="103">
          <cell r="B103" t="str">
            <v>Heat Pump - HZ1</v>
          </cell>
          <cell r="C103">
            <v>8.8458324594873558E-2</v>
          </cell>
          <cell r="D103">
            <v>1.2426879154171162E-2</v>
          </cell>
          <cell r="E103">
            <v>1.2426879154171162E-2</v>
          </cell>
          <cell r="F103">
            <v>0.20155463070325005</v>
          </cell>
        </row>
        <row r="104">
          <cell r="B104" t="str">
            <v>Heat Pump - HZ23</v>
          </cell>
          <cell r="C104">
            <v>9.6333066453162572E-2</v>
          </cell>
          <cell r="D104">
            <v>0</v>
          </cell>
          <cell r="E104">
            <v>0</v>
          </cell>
          <cell r="F104">
            <v>5.6279359348618191E-2</v>
          </cell>
        </row>
        <row r="105">
          <cell r="B105" t="str">
            <v>Heat Pump - Region</v>
          </cell>
          <cell r="C105">
            <v>8.9373362312324317E-2</v>
          </cell>
          <cell r="D105">
            <v>1.0692519922126772E-2</v>
          </cell>
          <cell r="E105">
            <v>1.0692519922126772E-2</v>
          </cell>
          <cell r="F105">
            <v>0.14791660671834839</v>
          </cell>
        </row>
        <row r="106">
          <cell r="B106" t="str">
            <v>Electric Zonal - HZ1CZ1</v>
          </cell>
          <cell r="C106">
            <v>6.1965327738795109E-2</v>
          </cell>
          <cell r="D106">
            <v>0.85383980263040493</v>
          </cell>
          <cell r="E106">
            <v>0.85383980263040493</v>
          </cell>
          <cell r="F106">
            <v>3.0024948086295324E-2</v>
          </cell>
        </row>
        <row r="107">
          <cell r="B107" t="str">
            <v>Electric Zonal - HZ1CZ23</v>
          </cell>
          <cell r="C107">
            <v>6.7430556561826104E-3</v>
          </cell>
          <cell r="D107">
            <v>0.73333333554240632</v>
          </cell>
          <cell r="E107">
            <v>0.73333333554240632</v>
          </cell>
          <cell r="F107">
            <v>2.9788775817665265E-2</v>
          </cell>
        </row>
        <row r="108">
          <cell r="B108" t="str">
            <v>Electric Zonal - HZ23CZ1</v>
          </cell>
          <cell r="C108">
            <v>1.4117647058823532E-2</v>
          </cell>
          <cell r="D108">
            <v>0.59999998409467525</v>
          </cell>
          <cell r="E108">
            <v>0.59999998409467525</v>
          </cell>
          <cell r="F108">
            <v>3.3197825672557038E-2</v>
          </cell>
        </row>
        <row r="109">
          <cell r="B109" t="str">
            <v>Electric Zonal - HZ23CZ23</v>
          </cell>
          <cell r="C109">
            <v>0</v>
          </cell>
          <cell r="D109">
            <v>0.77777778759587934</v>
          </cell>
          <cell r="E109">
            <v>0.77777778759587934</v>
          </cell>
          <cell r="F109">
            <v>3.9084849826646118E-2</v>
          </cell>
        </row>
        <row r="110">
          <cell r="B110" t="str">
            <v>Electric Zonal - HZ1</v>
          </cell>
          <cell r="C110">
            <v>2.0048426314096562E-2</v>
          </cell>
          <cell r="D110">
            <v>0.82591620954879041</v>
          </cell>
          <cell r="E110">
            <v>0.82591620954879041</v>
          </cell>
          <cell r="F110">
            <v>2.9912270132860779E-2</v>
          </cell>
        </row>
        <row r="111">
          <cell r="B111" t="str">
            <v>Electric Zonal - HZ23</v>
          </cell>
          <cell r="C111">
            <v>1.204163330664532E-2</v>
          </cell>
          <cell r="D111">
            <v>0.71428571563820797</v>
          </cell>
          <cell r="E111">
            <v>0.71428571563820797</v>
          </cell>
          <cell r="F111">
            <v>3.6944930507961368E-2</v>
          </cell>
        </row>
        <row r="112">
          <cell r="B112" t="str">
            <v>Electric Zonal - Region</v>
          </cell>
          <cell r="C112">
            <v>4.1178226016708668E-2</v>
          </cell>
          <cell r="D112">
            <v>0.81033648311148054</v>
          </cell>
          <cell r="E112">
            <v>0.81033648311148054</v>
          </cell>
          <cell r="F112">
            <v>3.2508844225339915E-2</v>
          </cell>
        </row>
        <row r="113">
          <cell r="B113" t="str">
            <v>DHP - HZ1CZ1</v>
          </cell>
          <cell r="C113">
            <v>0</v>
          </cell>
          <cell r="D113">
            <v>2.3692380398754449E-2</v>
          </cell>
          <cell r="E113">
            <v>2.3692380398754449E-2</v>
          </cell>
          <cell r="F113">
            <v>1.2931050080460879E-2</v>
          </cell>
        </row>
        <row r="114">
          <cell r="B114" t="str">
            <v>DHP - HZ1CZ23</v>
          </cell>
          <cell r="C114">
            <v>0</v>
          </cell>
          <cell r="D114">
            <v>0</v>
          </cell>
          <cell r="E114">
            <v>0</v>
          </cell>
          <cell r="F114">
            <v>0</v>
          </cell>
        </row>
        <row r="115">
          <cell r="B115" t="str">
            <v>DHP - HZ23CZ1</v>
          </cell>
          <cell r="C115">
            <v>0</v>
          </cell>
          <cell r="D115">
            <v>0</v>
          </cell>
          <cell r="E115">
            <v>0</v>
          </cell>
          <cell r="F115">
            <v>2.3801185576297144E-2</v>
          </cell>
        </row>
        <row r="116">
          <cell r="B116" t="str">
            <v>DHP - HZ23CZ23</v>
          </cell>
          <cell r="C116">
            <v>0</v>
          </cell>
          <cell r="D116">
            <v>0</v>
          </cell>
          <cell r="E116">
            <v>0</v>
          </cell>
          <cell r="F116">
            <v>9.4794076514498494E-3</v>
          </cell>
        </row>
        <row r="117">
          <cell r="B117" t="str">
            <v>DHP - HZ1</v>
          </cell>
          <cell r="C117">
            <v>0</v>
          </cell>
          <cell r="D117">
            <v>1.8202414545664333E-2</v>
          </cell>
          <cell r="E117">
            <v>1.8202414545664333E-2</v>
          </cell>
          <cell r="F117">
            <v>6.761637103748332E-3</v>
          </cell>
        </row>
        <row r="118">
          <cell r="B118" t="str">
            <v>DHP - HZ23</v>
          </cell>
          <cell r="C118">
            <v>0</v>
          </cell>
          <cell r="D118">
            <v>0</v>
          </cell>
          <cell r="E118">
            <v>0</v>
          </cell>
          <cell r="F118">
            <v>1.4685339962430082E-2</v>
          </cell>
        </row>
        <row r="119">
          <cell r="B119" t="str">
            <v>DHP - Region</v>
          </cell>
          <cell r="C119">
            <v>0</v>
          </cell>
          <cell r="D119">
            <v>1.5661991860200661E-2</v>
          </cell>
          <cell r="E119">
            <v>1.5661991860200661E-2</v>
          </cell>
          <cell r="F119">
            <v>9.6871987634867523E-3</v>
          </cell>
        </row>
        <row r="120">
          <cell r="B120" t="str">
            <v>Central AC - CZ1</v>
          </cell>
          <cell r="C120">
            <v>0.99177648564154341</v>
          </cell>
          <cell r="D120">
            <v>1.2325175673207357E-2</v>
          </cell>
          <cell r="E120">
            <v>1.2325175673207357E-2</v>
          </cell>
          <cell r="F120">
            <v>0.14076353391268348</v>
          </cell>
        </row>
        <row r="121">
          <cell r="B121" t="str">
            <v>Central AC - CZ23</v>
          </cell>
          <cell r="C121">
            <v>0.97720135258324703</v>
          </cell>
          <cell r="D121">
            <v>6.8965519290222155E-2</v>
          </cell>
          <cell r="E121">
            <v>6.8965519290222155E-2</v>
          </cell>
          <cell r="F121">
            <v>0.17641272113455647</v>
          </cell>
        </row>
        <row r="122">
          <cell r="B122" t="str">
            <v>Room A/C - CZ1</v>
          </cell>
          <cell r="C122">
            <v>8.2235143584565747E-3</v>
          </cell>
          <cell r="D122">
            <v>5.3226756579866766E-2</v>
          </cell>
          <cell r="E122">
            <v>5.3226756579866766E-2</v>
          </cell>
          <cell r="F122">
            <v>0.21069287259219041</v>
          </cell>
        </row>
        <row r="123">
          <cell r="B123" t="str">
            <v>Room A/C - CZ23</v>
          </cell>
          <cell r="C123">
            <v>2.2798647416753057E-2</v>
          </cell>
          <cell r="D123">
            <v>0.10344827665008544</v>
          </cell>
          <cell r="E123">
            <v>0.10344827665008544</v>
          </cell>
          <cell r="F123">
            <v>0.16156829862253547</v>
          </cell>
        </row>
        <row r="124">
          <cell r="B124" t="str">
            <v>Electric WH</v>
          </cell>
          <cell r="C124">
            <v>0.55200000000000005</v>
          </cell>
          <cell r="D124">
            <v>0.94699999999999995</v>
          </cell>
          <cell r="E124">
            <v>0.94699999999999995</v>
          </cell>
          <cell r="F124">
            <v>0.88900000000000001</v>
          </cell>
        </row>
        <row r="125">
          <cell r="B125" t="str">
            <v xml:space="preserve">DHW &lt;55 </v>
          </cell>
          <cell r="C125">
            <v>0.58017916240221834</v>
          </cell>
          <cell r="D125"/>
          <cell r="E125"/>
          <cell r="F125"/>
        </row>
        <row r="126">
          <cell r="B126" t="str">
            <v>DHW &gt;55</v>
          </cell>
          <cell r="C126">
            <v>0.4198208375977816</v>
          </cell>
          <cell r="D126"/>
          <cell r="E126"/>
          <cell r="F126"/>
        </row>
        <row r="127">
          <cell r="B127" t="str">
            <v>Refrigerator</v>
          </cell>
          <cell r="C127">
            <v>1.2831400506742725</v>
          </cell>
          <cell r="D127">
            <v>1.0236201688615751</v>
          </cell>
          <cell r="E127">
            <v>1.0236201688615751</v>
          </cell>
          <cell r="F127">
            <v>1.1963734390534748</v>
          </cell>
        </row>
        <row r="128">
          <cell r="B128" t="str">
            <v>Freezer</v>
          </cell>
          <cell r="C128">
            <v>0.52766223341265472</v>
          </cell>
          <cell r="D128">
            <v>4.7085148422193572E-2</v>
          </cell>
          <cell r="E128">
            <v>4.7085148422193572E-2</v>
          </cell>
          <cell r="F128">
            <v>0.44147575101117187</v>
          </cell>
        </row>
        <row r="129">
          <cell r="B129" t="str">
            <v>Clothes Washer</v>
          </cell>
          <cell r="C129">
            <v>0.98546930096285335</v>
          </cell>
          <cell r="D129">
            <v>0.46477658924872384</v>
          </cell>
          <cell r="E129">
            <v>0.46477658924872384</v>
          </cell>
          <cell r="F129">
            <v>0.95368270905809616</v>
          </cell>
        </row>
        <row r="130">
          <cell r="B130" t="str">
            <v>Clothes Dryer</v>
          </cell>
          <cell r="C130">
            <v>0.93640551858187504</v>
          </cell>
          <cell r="D130">
            <v>0.46266057162974022</v>
          </cell>
          <cell r="E130">
            <v>0.46266057162974022</v>
          </cell>
          <cell r="F130">
            <v>0.88480083438048951</v>
          </cell>
        </row>
        <row r="131">
          <cell r="B131" t="str">
            <v>Dishwasher</v>
          </cell>
          <cell r="C131">
            <v>0.87764489634961651</v>
          </cell>
          <cell r="D131">
            <v>0.78113749066870952</v>
          </cell>
          <cell r="E131">
            <v>0.78113749066870952</v>
          </cell>
          <cell r="F131">
            <v>0.76196535734220561</v>
          </cell>
        </row>
        <row r="132">
          <cell r="B132" t="str">
            <v>Microwave</v>
          </cell>
          <cell r="C132">
            <v>0.95</v>
          </cell>
          <cell r="D132">
            <v>0.95</v>
          </cell>
          <cell r="E132">
            <v>0.95</v>
          </cell>
          <cell r="F132">
            <v>0.95</v>
          </cell>
        </row>
        <row r="133">
          <cell r="B133" t="str">
            <v>Electric Oven</v>
          </cell>
          <cell r="C133">
            <v>0.86895503473004965</v>
          </cell>
          <cell r="D133">
            <v>0.96585088459989477</v>
          </cell>
          <cell r="E133">
            <v>0.96585088459989477</v>
          </cell>
          <cell r="F133">
            <v>0.89920410170315002</v>
          </cell>
        </row>
        <row r="134">
          <cell r="B134" t="str">
            <v>TV</v>
          </cell>
          <cell r="C134">
            <v>2.6054137843968896</v>
          </cell>
          <cell r="D134">
            <v>1.5145007606068333</v>
          </cell>
          <cell r="E134">
            <v>1.5145007606068333</v>
          </cell>
          <cell r="F134">
            <v>2.0454162110233622</v>
          </cell>
        </row>
        <row r="135">
          <cell r="B135" t="str">
            <v>Set top box</v>
          </cell>
          <cell r="C135">
            <v>1.0654190989347723</v>
          </cell>
          <cell r="D135">
            <v>1.038434724492763</v>
          </cell>
          <cell r="E135">
            <v>1.038434724492763</v>
          </cell>
          <cell r="F135">
            <v>1.3170555258448295</v>
          </cell>
        </row>
        <row r="136">
          <cell r="B136" t="str">
            <v>Computer</v>
          </cell>
          <cell r="C136">
            <v>1.6074234662188889</v>
          </cell>
          <cell r="D136">
            <v>0.71239882016544165</v>
          </cell>
          <cell r="E136">
            <v>0.71239882016544165</v>
          </cell>
          <cell r="F136">
            <v>1.1331497454290105</v>
          </cell>
        </row>
        <row r="137">
          <cell r="B137" t="str">
            <v>Monitor</v>
          </cell>
          <cell r="C137">
            <v>1.0109839382712824</v>
          </cell>
          <cell r="D137">
            <v>0.45062457275939666</v>
          </cell>
          <cell r="E137">
            <v>0.45062457275939666</v>
          </cell>
          <cell r="F137">
            <v>0.72198913200149617</v>
          </cell>
        </row>
        <row r="138">
          <cell r="B138" t="str">
            <v>EISA nx</v>
          </cell>
          <cell r="C138">
            <v>0.73183262488926393</v>
          </cell>
          <cell r="D138">
            <v>0.41826483853544827</v>
          </cell>
          <cell r="E138">
            <v>0.41826483853544827</v>
          </cell>
          <cell r="F138">
            <v>0.81140182193357802</v>
          </cell>
        </row>
        <row r="139">
          <cell r="B139" t="str">
            <v>EISA x</v>
          </cell>
          <cell r="C139">
            <v>0.26816737511073607</v>
          </cell>
          <cell r="D139">
            <v>0.58148897029728519</v>
          </cell>
          <cell r="E139">
            <v>0.58148897029728519</v>
          </cell>
          <cell r="F139">
            <v>0.18859817806642193</v>
          </cell>
        </row>
        <row r="140">
          <cell r="B140" t="str">
            <v>WallSqft</v>
          </cell>
          <cell r="C140">
            <v>583.40896061568401</v>
          </cell>
          <cell r="D140"/>
          <cell r="E140"/>
          <cell r="F140"/>
        </row>
        <row r="141">
          <cell r="B141" t="str">
            <v>AtticSqft</v>
          </cell>
          <cell r="C141">
            <v>1177.7370772549227</v>
          </cell>
          <cell r="D141"/>
          <cell r="E141"/>
          <cell r="F141"/>
        </row>
        <row r="142">
          <cell r="B142" t="str">
            <v>FloorSqft</v>
          </cell>
          <cell r="C142">
            <v>1177.7370772549227</v>
          </cell>
          <cell r="D142"/>
          <cell r="E142"/>
          <cell r="F142"/>
        </row>
        <row r="143">
          <cell r="B143" t="str">
            <v>WindowSqft</v>
          </cell>
          <cell r="C143">
            <v>147.21713465686534</v>
          </cell>
          <cell r="D143"/>
          <cell r="E143"/>
          <cell r="F143"/>
        </row>
        <row r="144">
          <cell r="B144" t="str">
            <v>HomeSqft</v>
          </cell>
          <cell r="C144">
            <v>2355.4741545098454</v>
          </cell>
          <cell r="D144"/>
          <cell r="E144"/>
          <cell r="F144"/>
        </row>
        <row r="145">
          <cell r="B145" t="str">
            <v>Lighting</v>
          </cell>
          <cell r="C145">
            <v>77</v>
          </cell>
          <cell r="D145">
            <v>23</v>
          </cell>
          <cell r="E145">
            <v>23</v>
          </cell>
          <cell r="F145">
            <v>34.5</v>
          </cell>
        </row>
        <row r="146">
          <cell r="B146"/>
          <cell r="C146"/>
          <cell r="D146"/>
          <cell r="E146"/>
          <cell r="F146"/>
        </row>
        <row r="147">
          <cell r="B147"/>
          <cell r="C147"/>
          <cell r="D147"/>
          <cell r="E147"/>
          <cell r="F147"/>
        </row>
        <row r="148">
          <cell r="B148"/>
          <cell r="C148"/>
          <cell r="D148"/>
          <cell r="E148"/>
          <cell r="F148"/>
        </row>
        <row r="149">
          <cell r="B149"/>
          <cell r="C149"/>
          <cell r="D149"/>
          <cell r="E149"/>
          <cell r="F149"/>
        </row>
        <row r="150">
          <cell r="B150"/>
          <cell r="C150"/>
          <cell r="D150"/>
          <cell r="E150"/>
          <cell r="F150"/>
        </row>
      </sheetData>
      <sheetData sheetId="12"/>
      <sheetData sheetId="13"/>
      <sheetData sheetId="14"/>
      <sheetData sheetId="15"/>
      <sheetData sheetId="16"/>
      <sheetData sheetId="17"/>
      <sheetData sheetId="18"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Fcommonarea_dryer"/>
      <sheetName val="weight"/>
    </sheetNames>
    <sheetDataSet>
      <sheetData sheetId="0"/>
      <sheetData sheetId="1">
        <row r="232">
          <cell r="B232">
            <v>55156.494233131394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1.eere.energy.gov/buildings/appliance_standards/standards_test_procedures.html"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C1:F13"/>
  <sheetViews>
    <sheetView workbookViewId="0">
      <selection activeCell="E6" sqref="E6"/>
    </sheetView>
  </sheetViews>
  <sheetFormatPr defaultRowHeight="12.75"/>
  <cols>
    <col min="1" max="1" width="9.140625" style="79"/>
    <col min="2" max="2" width="26.7109375" style="79" customWidth="1"/>
    <col min="3" max="3" width="37.85546875" style="79" customWidth="1"/>
    <col min="4" max="4" width="58.42578125" style="79" customWidth="1"/>
    <col min="5" max="5" width="31" style="79" customWidth="1"/>
    <col min="6" max="6" width="18.28515625" style="79" customWidth="1"/>
    <col min="7" max="257" width="9.140625" style="79"/>
    <col min="258" max="258" width="26.7109375" style="79" customWidth="1"/>
    <col min="259" max="259" width="73.7109375" style="79" customWidth="1"/>
    <col min="260" max="260" width="58.42578125" style="79" customWidth="1"/>
    <col min="261" max="261" width="28.85546875" style="79" customWidth="1"/>
    <col min="262" max="513" width="9.140625" style="79"/>
    <col min="514" max="514" width="26.7109375" style="79" customWidth="1"/>
    <col min="515" max="515" width="73.7109375" style="79" customWidth="1"/>
    <col min="516" max="516" width="58.42578125" style="79" customWidth="1"/>
    <col min="517" max="517" width="28.85546875" style="79" customWidth="1"/>
    <col min="518" max="769" width="9.140625" style="79"/>
    <col min="770" max="770" width="26.7109375" style="79" customWidth="1"/>
    <col min="771" max="771" width="73.7109375" style="79" customWidth="1"/>
    <col min="772" max="772" width="58.42578125" style="79" customWidth="1"/>
    <col min="773" max="773" width="28.85546875" style="79" customWidth="1"/>
    <col min="774" max="1025" width="9.140625" style="79"/>
    <col min="1026" max="1026" width="26.7109375" style="79" customWidth="1"/>
    <col min="1027" max="1027" width="73.7109375" style="79" customWidth="1"/>
    <col min="1028" max="1028" width="58.42578125" style="79" customWidth="1"/>
    <col min="1029" max="1029" width="28.85546875" style="79" customWidth="1"/>
    <col min="1030" max="1281" width="9.140625" style="79"/>
    <col min="1282" max="1282" width="26.7109375" style="79" customWidth="1"/>
    <col min="1283" max="1283" width="73.7109375" style="79" customWidth="1"/>
    <col min="1284" max="1284" width="58.42578125" style="79" customWidth="1"/>
    <col min="1285" max="1285" width="28.85546875" style="79" customWidth="1"/>
    <col min="1286" max="1537" width="9.140625" style="79"/>
    <col min="1538" max="1538" width="26.7109375" style="79" customWidth="1"/>
    <col min="1539" max="1539" width="73.7109375" style="79" customWidth="1"/>
    <col min="1540" max="1540" width="58.42578125" style="79" customWidth="1"/>
    <col min="1541" max="1541" width="28.85546875" style="79" customWidth="1"/>
    <col min="1542" max="1793" width="9.140625" style="79"/>
    <col min="1794" max="1794" width="26.7109375" style="79" customWidth="1"/>
    <col min="1795" max="1795" width="73.7109375" style="79" customWidth="1"/>
    <col min="1796" max="1796" width="58.42578125" style="79" customWidth="1"/>
    <col min="1797" max="1797" width="28.85546875" style="79" customWidth="1"/>
    <col min="1798" max="2049" width="9.140625" style="79"/>
    <col min="2050" max="2050" width="26.7109375" style="79" customWidth="1"/>
    <col min="2051" max="2051" width="73.7109375" style="79" customWidth="1"/>
    <col min="2052" max="2052" width="58.42578125" style="79" customWidth="1"/>
    <col min="2053" max="2053" width="28.85546875" style="79" customWidth="1"/>
    <col min="2054" max="2305" width="9.140625" style="79"/>
    <col min="2306" max="2306" width="26.7109375" style="79" customWidth="1"/>
    <col min="2307" max="2307" width="73.7109375" style="79" customWidth="1"/>
    <col min="2308" max="2308" width="58.42578125" style="79" customWidth="1"/>
    <col min="2309" max="2309" width="28.85546875" style="79" customWidth="1"/>
    <col min="2310" max="2561" width="9.140625" style="79"/>
    <col min="2562" max="2562" width="26.7109375" style="79" customWidth="1"/>
    <col min="2563" max="2563" width="73.7109375" style="79" customWidth="1"/>
    <col min="2564" max="2564" width="58.42578125" style="79" customWidth="1"/>
    <col min="2565" max="2565" width="28.85546875" style="79" customWidth="1"/>
    <col min="2566" max="2817" width="9.140625" style="79"/>
    <col min="2818" max="2818" width="26.7109375" style="79" customWidth="1"/>
    <col min="2819" max="2819" width="73.7109375" style="79" customWidth="1"/>
    <col min="2820" max="2820" width="58.42578125" style="79" customWidth="1"/>
    <col min="2821" max="2821" width="28.85546875" style="79" customWidth="1"/>
    <col min="2822" max="3073" width="9.140625" style="79"/>
    <col min="3074" max="3074" width="26.7109375" style="79" customWidth="1"/>
    <col min="3075" max="3075" width="73.7109375" style="79" customWidth="1"/>
    <col min="3076" max="3076" width="58.42578125" style="79" customWidth="1"/>
    <col min="3077" max="3077" width="28.85546875" style="79" customWidth="1"/>
    <col min="3078" max="3329" width="9.140625" style="79"/>
    <col min="3330" max="3330" width="26.7109375" style="79" customWidth="1"/>
    <col min="3331" max="3331" width="73.7109375" style="79" customWidth="1"/>
    <col min="3332" max="3332" width="58.42578125" style="79" customWidth="1"/>
    <col min="3333" max="3333" width="28.85546875" style="79" customWidth="1"/>
    <col min="3334" max="3585" width="9.140625" style="79"/>
    <col min="3586" max="3586" width="26.7109375" style="79" customWidth="1"/>
    <col min="3587" max="3587" width="73.7109375" style="79" customWidth="1"/>
    <col min="3588" max="3588" width="58.42578125" style="79" customWidth="1"/>
    <col min="3589" max="3589" width="28.85546875" style="79" customWidth="1"/>
    <col min="3590" max="3841" width="9.140625" style="79"/>
    <col min="3842" max="3842" width="26.7109375" style="79" customWidth="1"/>
    <col min="3843" max="3843" width="73.7109375" style="79" customWidth="1"/>
    <col min="3844" max="3844" width="58.42578125" style="79" customWidth="1"/>
    <col min="3845" max="3845" width="28.85546875" style="79" customWidth="1"/>
    <col min="3846" max="4097" width="9.140625" style="79"/>
    <col min="4098" max="4098" width="26.7109375" style="79" customWidth="1"/>
    <col min="4099" max="4099" width="73.7109375" style="79" customWidth="1"/>
    <col min="4100" max="4100" width="58.42578125" style="79" customWidth="1"/>
    <col min="4101" max="4101" width="28.85546875" style="79" customWidth="1"/>
    <col min="4102" max="4353" width="9.140625" style="79"/>
    <col min="4354" max="4354" width="26.7109375" style="79" customWidth="1"/>
    <col min="4355" max="4355" width="73.7109375" style="79" customWidth="1"/>
    <col min="4356" max="4356" width="58.42578125" style="79" customWidth="1"/>
    <col min="4357" max="4357" width="28.85546875" style="79" customWidth="1"/>
    <col min="4358" max="4609" width="9.140625" style="79"/>
    <col min="4610" max="4610" width="26.7109375" style="79" customWidth="1"/>
    <col min="4611" max="4611" width="73.7109375" style="79" customWidth="1"/>
    <col min="4612" max="4612" width="58.42578125" style="79" customWidth="1"/>
    <col min="4613" max="4613" width="28.85546875" style="79" customWidth="1"/>
    <col min="4614" max="4865" width="9.140625" style="79"/>
    <col min="4866" max="4866" width="26.7109375" style="79" customWidth="1"/>
    <col min="4867" max="4867" width="73.7109375" style="79" customWidth="1"/>
    <col min="4868" max="4868" width="58.42578125" style="79" customWidth="1"/>
    <col min="4869" max="4869" width="28.85546875" style="79" customWidth="1"/>
    <col min="4870" max="5121" width="9.140625" style="79"/>
    <col min="5122" max="5122" width="26.7109375" style="79" customWidth="1"/>
    <col min="5123" max="5123" width="73.7109375" style="79" customWidth="1"/>
    <col min="5124" max="5124" width="58.42578125" style="79" customWidth="1"/>
    <col min="5125" max="5125" width="28.85546875" style="79" customWidth="1"/>
    <col min="5126" max="5377" width="9.140625" style="79"/>
    <col min="5378" max="5378" width="26.7109375" style="79" customWidth="1"/>
    <col min="5379" max="5379" width="73.7109375" style="79" customWidth="1"/>
    <col min="5380" max="5380" width="58.42578125" style="79" customWidth="1"/>
    <col min="5381" max="5381" width="28.85546875" style="79" customWidth="1"/>
    <col min="5382" max="5633" width="9.140625" style="79"/>
    <col min="5634" max="5634" width="26.7109375" style="79" customWidth="1"/>
    <col min="5635" max="5635" width="73.7109375" style="79" customWidth="1"/>
    <col min="5636" max="5636" width="58.42578125" style="79" customWidth="1"/>
    <col min="5637" max="5637" width="28.85546875" style="79" customWidth="1"/>
    <col min="5638" max="5889" width="9.140625" style="79"/>
    <col min="5890" max="5890" width="26.7109375" style="79" customWidth="1"/>
    <col min="5891" max="5891" width="73.7109375" style="79" customWidth="1"/>
    <col min="5892" max="5892" width="58.42578125" style="79" customWidth="1"/>
    <col min="5893" max="5893" width="28.85546875" style="79" customWidth="1"/>
    <col min="5894" max="6145" width="9.140625" style="79"/>
    <col min="6146" max="6146" width="26.7109375" style="79" customWidth="1"/>
    <col min="6147" max="6147" width="73.7109375" style="79" customWidth="1"/>
    <col min="6148" max="6148" width="58.42578125" style="79" customWidth="1"/>
    <col min="6149" max="6149" width="28.85546875" style="79" customWidth="1"/>
    <col min="6150" max="6401" width="9.140625" style="79"/>
    <col min="6402" max="6402" width="26.7109375" style="79" customWidth="1"/>
    <col min="6403" max="6403" width="73.7109375" style="79" customWidth="1"/>
    <col min="6404" max="6404" width="58.42578125" style="79" customWidth="1"/>
    <col min="6405" max="6405" width="28.85546875" style="79" customWidth="1"/>
    <col min="6406" max="6657" width="9.140625" style="79"/>
    <col min="6658" max="6658" width="26.7109375" style="79" customWidth="1"/>
    <col min="6659" max="6659" width="73.7109375" style="79" customWidth="1"/>
    <col min="6660" max="6660" width="58.42578125" style="79" customWidth="1"/>
    <col min="6661" max="6661" width="28.85546875" style="79" customWidth="1"/>
    <col min="6662" max="6913" width="9.140625" style="79"/>
    <col min="6914" max="6914" width="26.7109375" style="79" customWidth="1"/>
    <col min="6915" max="6915" width="73.7109375" style="79" customWidth="1"/>
    <col min="6916" max="6916" width="58.42578125" style="79" customWidth="1"/>
    <col min="6917" max="6917" width="28.85546875" style="79" customWidth="1"/>
    <col min="6918" max="7169" width="9.140625" style="79"/>
    <col min="7170" max="7170" width="26.7109375" style="79" customWidth="1"/>
    <col min="7171" max="7171" width="73.7109375" style="79" customWidth="1"/>
    <col min="7172" max="7172" width="58.42578125" style="79" customWidth="1"/>
    <col min="7173" max="7173" width="28.85546875" style="79" customWidth="1"/>
    <col min="7174" max="7425" width="9.140625" style="79"/>
    <col min="7426" max="7426" width="26.7109375" style="79" customWidth="1"/>
    <col min="7427" max="7427" width="73.7109375" style="79" customWidth="1"/>
    <col min="7428" max="7428" width="58.42578125" style="79" customWidth="1"/>
    <col min="7429" max="7429" width="28.85546875" style="79" customWidth="1"/>
    <col min="7430" max="7681" width="9.140625" style="79"/>
    <col min="7682" max="7682" width="26.7109375" style="79" customWidth="1"/>
    <col min="7683" max="7683" width="73.7109375" style="79" customWidth="1"/>
    <col min="7684" max="7684" width="58.42578125" style="79" customWidth="1"/>
    <col min="7685" max="7685" width="28.85546875" style="79" customWidth="1"/>
    <col min="7686" max="7937" width="9.140625" style="79"/>
    <col min="7938" max="7938" width="26.7109375" style="79" customWidth="1"/>
    <col min="7939" max="7939" width="73.7109375" style="79" customWidth="1"/>
    <col min="7940" max="7940" width="58.42578125" style="79" customWidth="1"/>
    <col min="7941" max="7941" width="28.85546875" style="79" customWidth="1"/>
    <col min="7942" max="8193" width="9.140625" style="79"/>
    <col min="8194" max="8194" width="26.7109375" style="79" customWidth="1"/>
    <col min="8195" max="8195" width="73.7109375" style="79" customWidth="1"/>
    <col min="8196" max="8196" width="58.42578125" style="79" customWidth="1"/>
    <col min="8197" max="8197" width="28.85546875" style="79" customWidth="1"/>
    <col min="8198" max="8449" width="9.140625" style="79"/>
    <col min="8450" max="8450" width="26.7109375" style="79" customWidth="1"/>
    <col min="8451" max="8451" width="73.7109375" style="79" customWidth="1"/>
    <col min="8452" max="8452" width="58.42578125" style="79" customWidth="1"/>
    <col min="8453" max="8453" width="28.85546875" style="79" customWidth="1"/>
    <col min="8454" max="8705" width="9.140625" style="79"/>
    <col min="8706" max="8706" width="26.7109375" style="79" customWidth="1"/>
    <col min="8707" max="8707" width="73.7109375" style="79" customWidth="1"/>
    <col min="8708" max="8708" width="58.42578125" style="79" customWidth="1"/>
    <col min="8709" max="8709" width="28.85546875" style="79" customWidth="1"/>
    <col min="8710" max="8961" width="9.140625" style="79"/>
    <col min="8962" max="8962" width="26.7109375" style="79" customWidth="1"/>
    <col min="8963" max="8963" width="73.7109375" style="79" customWidth="1"/>
    <col min="8964" max="8964" width="58.42578125" style="79" customWidth="1"/>
    <col min="8965" max="8965" width="28.85546875" style="79" customWidth="1"/>
    <col min="8966" max="9217" width="9.140625" style="79"/>
    <col min="9218" max="9218" width="26.7109375" style="79" customWidth="1"/>
    <col min="9219" max="9219" width="73.7109375" style="79" customWidth="1"/>
    <col min="9220" max="9220" width="58.42578125" style="79" customWidth="1"/>
    <col min="9221" max="9221" width="28.85546875" style="79" customWidth="1"/>
    <col min="9222" max="9473" width="9.140625" style="79"/>
    <col min="9474" max="9474" width="26.7109375" style="79" customWidth="1"/>
    <col min="9475" max="9475" width="73.7109375" style="79" customWidth="1"/>
    <col min="9476" max="9476" width="58.42578125" style="79" customWidth="1"/>
    <col min="9477" max="9477" width="28.85546875" style="79" customWidth="1"/>
    <col min="9478" max="9729" width="9.140625" style="79"/>
    <col min="9730" max="9730" width="26.7109375" style="79" customWidth="1"/>
    <col min="9731" max="9731" width="73.7109375" style="79" customWidth="1"/>
    <col min="9732" max="9732" width="58.42578125" style="79" customWidth="1"/>
    <col min="9733" max="9733" width="28.85546875" style="79" customWidth="1"/>
    <col min="9734" max="9985" width="9.140625" style="79"/>
    <col min="9986" max="9986" width="26.7109375" style="79" customWidth="1"/>
    <col min="9987" max="9987" width="73.7109375" style="79" customWidth="1"/>
    <col min="9988" max="9988" width="58.42578125" style="79" customWidth="1"/>
    <col min="9989" max="9989" width="28.85546875" style="79" customWidth="1"/>
    <col min="9990" max="10241" width="9.140625" style="79"/>
    <col min="10242" max="10242" width="26.7109375" style="79" customWidth="1"/>
    <col min="10243" max="10243" width="73.7109375" style="79" customWidth="1"/>
    <col min="10244" max="10244" width="58.42578125" style="79" customWidth="1"/>
    <col min="10245" max="10245" width="28.85546875" style="79" customWidth="1"/>
    <col min="10246" max="10497" width="9.140625" style="79"/>
    <col min="10498" max="10498" width="26.7109375" style="79" customWidth="1"/>
    <col min="10499" max="10499" width="73.7109375" style="79" customWidth="1"/>
    <col min="10500" max="10500" width="58.42578125" style="79" customWidth="1"/>
    <col min="10501" max="10501" width="28.85546875" style="79" customWidth="1"/>
    <col min="10502" max="10753" width="9.140625" style="79"/>
    <col min="10754" max="10754" width="26.7109375" style="79" customWidth="1"/>
    <col min="10755" max="10755" width="73.7109375" style="79" customWidth="1"/>
    <col min="10756" max="10756" width="58.42578125" style="79" customWidth="1"/>
    <col min="10757" max="10757" width="28.85546875" style="79" customWidth="1"/>
    <col min="10758" max="11009" width="9.140625" style="79"/>
    <col min="11010" max="11010" width="26.7109375" style="79" customWidth="1"/>
    <col min="11011" max="11011" width="73.7109375" style="79" customWidth="1"/>
    <col min="11012" max="11012" width="58.42578125" style="79" customWidth="1"/>
    <col min="11013" max="11013" width="28.85546875" style="79" customWidth="1"/>
    <col min="11014" max="11265" width="9.140625" style="79"/>
    <col min="11266" max="11266" width="26.7109375" style="79" customWidth="1"/>
    <col min="11267" max="11267" width="73.7109375" style="79" customWidth="1"/>
    <col min="11268" max="11268" width="58.42578125" style="79" customWidth="1"/>
    <col min="11269" max="11269" width="28.85546875" style="79" customWidth="1"/>
    <col min="11270" max="11521" width="9.140625" style="79"/>
    <col min="11522" max="11522" width="26.7109375" style="79" customWidth="1"/>
    <col min="11523" max="11523" width="73.7109375" style="79" customWidth="1"/>
    <col min="11524" max="11524" width="58.42578125" style="79" customWidth="1"/>
    <col min="11525" max="11525" width="28.85546875" style="79" customWidth="1"/>
    <col min="11526" max="11777" width="9.140625" style="79"/>
    <col min="11778" max="11778" width="26.7109375" style="79" customWidth="1"/>
    <col min="11779" max="11779" width="73.7109375" style="79" customWidth="1"/>
    <col min="11780" max="11780" width="58.42578125" style="79" customWidth="1"/>
    <col min="11781" max="11781" width="28.85546875" style="79" customWidth="1"/>
    <col min="11782" max="12033" width="9.140625" style="79"/>
    <col min="12034" max="12034" width="26.7109375" style="79" customWidth="1"/>
    <col min="12035" max="12035" width="73.7109375" style="79" customWidth="1"/>
    <col min="12036" max="12036" width="58.42578125" style="79" customWidth="1"/>
    <col min="12037" max="12037" width="28.85546875" style="79" customWidth="1"/>
    <col min="12038" max="12289" width="9.140625" style="79"/>
    <col min="12290" max="12290" width="26.7109375" style="79" customWidth="1"/>
    <col min="12291" max="12291" width="73.7109375" style="79" customWidth="1"/>
    <col min="12292" max="12292" width="58.42578125" style="79" customWidth="1"/>
    <col min="12293" max="12293" width="28.85546875" style="79" customWidth="1"/>
    <col min="12294" max="12545" width="9.140625" style="79"/>
    <col min="12546" max="12546" width="26.7109375" style="79" customWidth="1"/>
    <col min="12547" max="12547" width="73.7109375" style="79" customWidth="1"/>
    <col min="12548" max="12548" width="58.42578125" style="79" customWidth="1"/>
    <col min="12549" max="12549" width="28.85546875" style="79" customWidth="1"/>
    <col min="12550" max="12801" width="9.140625" style="79"/>
    <col min="12802" max="12802" width="26.7109375" style="79" customWidth="1"/>
    <col min="12803" max="12803" width="73.7109375" style="79" customWidth="1"/>
    <col min="12804" max="12804" width="58.42578125" style="79" customWidth="1"/>
    <col min="12805" max="12805" width="28.85546875" style="79" customWidth="1"/>
    <col min="12806" max="13057" width="9.140625" style="79"/>
    <col min="13058" max="13058" width="26.7109375" style="79" customWidth="1"/>
    <col min="13059" max="13059" width="73.7109375" style="79" customWidth="1"/>
    <col min="13060" max="13060" width="58.42578125" style="79" customWidth="1"/>
    <col min="13061" max="13061" width="28.85546875" style="79" customWidth="1"/>
    <col min="13062" max="13313" width="9.140625" style="79"/>
    <col min="13314" max="13314" width="26.7109375" style="79" customWidth="1"/>
    <col min="13315" max="13315" width="73.7109375" style="79" customWidth="1"/>
    <col min="13316" max="13316" width="58.42578125" style="79" customWidth="1"/>
    <col min="13317" max="13317" width="28.85546875" style="79" customWidth="1"/>
    <col min="13318" max="13569" width="9.140625" style="79"/>
    <col min="13570" max="13570" width="26.7109375" style="79" customWidth="1"/>
    <col min="13571" max="13571" width="73.7109375" style="79" customWidth="1"/>
    <col min="13572" max="13572" width="58.42578125" style="79" customWidth="1"/>
    <col min="13573" max="13573" width="28.85546875" style="79" customWidth="1"/>
    <col min="13574" max="13825" width="9.140625" style="79"/>
    <col min="13826" max="13826" width="26.7109375" style="79" customWidth="1"/>
    <col min="13827" max="13827" width="73.7109375" style="79" customWidth="1"/>
    <col min="13828" max="13828" width="58.42578125" style="79" customWidth="1"/>
    <col min="13829" max="13829" width="28.85546875" style="79" customWidth="1"/>
    <col min="13830" max="14081" width="9.140625" style="79"/>
    <col min="14082" max="14082" width="26.7109375" style="79" customWidth="1"/>
    <col min="14083" max="14083" width="73.7109375" style="79" customWidth="1"/>
    <col min="14084" max="14084" width="58.42578125" style="79" customWidth="1"/>
    <col min="14085" max="14085" width="28.85546875" style="79" customWidth="1"/>
    <col min="14086" max="14337" width="9.140625" style="79"/>
    <col min="14338" max="14338" width="26.7109375" style="79" customWidth="1"/>
    <col min="14339" max="14339" width="73.7109375" style="79" customWidth="1"/>
    <col min="14340" max="14340" width="58.42578125" style="79" customWidth="1"/>
    <col min="14341" max="14341" width="28.85546875" style="79" customWidth="1"/>
    <col min="14342" max="14593" width="9.140625" style="79"/>
    <col min="14594" max="14594" width="26.7109375" style="79" customWidth="1"/>
    <col min="14595" max="14595" width="73.7109375" style="79" customWidth="1"/>
    <col min="14596" max="14596" width="58.42578125" style="79" customWidth="1"/>
    <col min="14597" max="14597" width="28.85546875" style="79" customWidth="1"/>
    <col min="14598" max="14849" width="9.140625" style="79"/>
    <col min="14850" max="14850" width="26.7109375" style="79" customWidth="1"/>
    <col min="14851" max="14851" width="73.7109375" style="79" customWidth="1"/>
    <col min="14852" max="14852" width="58.42578125" style="79" customWidth="1"/>
    <col min="14853" max="14853" width="28.85546875" style="79" customWidth="1"/>
    <col min="14854" max="15105" width="9.140625" style="79"/>
    <col min="15106" max="15106" width="26.7109375" style="79" customWidth="1"/>
    <col min="15107" max="15107" width="73.7109375" style="79" customWidth="1"/>
    <col min="15108" max="15108" width="58.42578125" style="79" customWidth="1"/>
    <col min="15109" max="15109" width="28.85546875" style="79" customWidth="1"/>
    <col min="15110" max="15361" width="9.140625" style="79"/>
    <col min="15362" max="15362" width="26.7109375" style="79" customWidth="1"/>
    <col min="15363" max="15363" width="73.7109375" style="79" customWidth="1"/>
    <col min="15364" max="15364" width="58.42578125" style="79" customWidth="1"/>
    <col min="15365" max="15365" width="28.85546875" style="79" customWidth="1"/>
    <col min="15366" max="15617" width="9.140625" style="79"/>
    <col min="15618" max="15618" width="26.7109375" style="79" customWidth="1"/>
    <col min="15619" max="15619" width="73.7109375" style="79" customWidth="1"/>
    <col min="15620" max="15620" width="58.42578125" style="79" customWidth="1"/>
    <col min="15621" max="15621" width="28.85546875" style="79" customWidth="1"/>
    <col min="15622" max="15873" width="9.140625" style="79"/>
    <col min="15874" max="15874" width="26.7109375" style="79" customWidth="1"/>
    <col min="15875" max="15875" width="73.7109375" style="79" customWidth="1"/>
    <col min="15876" max="15876" width="58.42578125" style="79" customWidth="1"/>
    <col min="15877" max="15877" width="28.85546875" style="79" customWidth="1"/>
    <col min="15878" max="16129" width="9.140625" style="79"/>
    <col min="16130" max="16130" width="26.7109375" style="79" customWidth="1"/>
    <col min="16131" max="16131" width="73.7109375" style="79" customWidth="1"/>
    <col min="16132" max="16132" width="58.42578125" style="79" customWidth="1"/>
    <col min="16133" max="16133" width="28.85546875" style="79" customWidth="1"/>
    <col min="16134" max="16384" width="9.140625" style="79"/>
  </cols>
  <sheetData>
    <row r="1" spans="3:6" ht="13.5" thickBot="1"/>
    <row r="2" spans="3:6" s="118" customFormat="1" ht="19.5" thickBot="1">
      <c r="C2" s="119" t="s">
        <v>202</v>
      </c>
      <c r="D2" s="120" t="s">
        <v>262</v>
      </c>
      <c r="E2" s="120"/>
      <c r="F2" s="121"/>
    </row>
    <row r="3" spans="3:6" s="118" customFormat="1" ht="15">
      <c r="C3" s="122" t="s">
        <v>189</v>
      </c>
      <c r="D3" s="122" t="s">
        <v>190</v>
      </c>
      <c r="E3" s="122" t="s">
        <v>191</v>
      </c>
      <c r="F3" s="122" t="s">
        <v>203</v>
      </c>
    </row>
    <row r="4" spans="3:6">
      <c r="C4" s="114" t="s">
        <v>192</v>
      </c>
      <c r="D4" s="115" t="s">
        <v>492</v>
      </c>
      <c r="E4" s="115"/>
      <c r="F4" s="115" t="s">
        <v>493</v>
      </c>
    </row>
    <row r="5" spans="3:6" ht="51">
      <c r="C5" s="114" t="s">
        <v>193</v>
      </c>
      <c r="D5" s="116" t="s">
        <v>494</v>
      </c>
      <c r="E5" s="117" t="s">
        <v>506</v>
      </c>
      <c r="F5" s="117"/>
    </row>
    <row r="6" spans="3:6">
      <c r="C6" s="114" t="s">
        <v>195</v>
      </c>
      <c r="D6" s="117" t="s">
        <v>495</v>
      </c>
      <c r="E6" s="116"/>
      <c r="F6" s="116"/>
    </row>
    <row r="7" spans="3:6" ht="25.5">
      <c r="C7" s="114" t="s">
        <v>196</v>
      </c>
      <c r="D7" s="116" t="s">
        <v>496</v>
      </c>
      <c r="E7" s="116" t="s">
        <v>497</v>
      </c>
      <c r="F7" s="116"/>
    </row>
    <row r="8" spans="3:6" s="118" customFormat="1" ht="39.75" customHeight="1">
      <c r="C8" s="123" t="s">
        <v>204</v>
      </c>
      <c r="D8" s="124" t="s">
        <v>159</v>
      </c>
      <c r="E8" s="125"/>
      <c r="F8" s="125"/>
    </row>
    <row r="9" spans="3:6">
      <c r="C9" s="114" t="s">
        <v>197</v>
      </c>
      <c r="D9" s="116" t="s">
        <v>498</v>
      </c>
      <c r="E9" s="116"/>
      <c r="F9" s="116"/>
    </row>
    <row r="10" spans="3:6">
      <c r="C10" s="114" t="s">
        <v>198</v>
      </c>
      <c r="D10" s="116" t="s">
        <v>494</v>
      </c>
      <c r="E10" s="116"/>
      <c r="F10" s="116"/>
    </row>
    <row r="11" spans="3:6">
      <c r="C11" s="114" t="s">
        <v>199</v>
      </c>
      <c r="D11" s="116" t="s">
        <v>194</v>
      </c>
      <c r="E11" s="116"/>
      <c r="F11" s="116"/>
    </row>
    <row r="12" spans="3:6">
      <c r="C12" s="114" t="s">
        <v>200</v>
      </c>
      <c r="D12" s="116" t="s">
        <v>499</v>
      </c>
      <c r="E12" s="116"/>
      <c r="F12" s="116"/>
    </row>
    <row r="13" spans="3:6" ht="25.5">
      <c r="C13" s="114" t="s">
        <v>201</v>
      </c>
      <c r="D13" s="116" t="s">
        <v>500</v>
      </c>
      <c r="E13" s="116" t="s">
        <v>501</v>
      </c>
      <c r="F13" s="116"/>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12"/>
  <dimension ref="A1:M167"/>
  <sheetViews>
    <sheetView zoomScaleNormal="100" workbookViewId="0">
      <selection activeCell="B17" sqref="B17"/>
    </sheetView>
  </sheetViews>
  <sheetFormatPr defaultColWidth="8.85546875" defaultRowHeight="15"/>
  <cols>
    <col min="1" max="1" width="47" style="78" customWidth="1"/>
    <col min="2" max="2" width="14.42578125" style="78" customWidth="1"/>
    <col min="3" max="3" width="18.7109375" style="78" customWidth="1"/>
    <col min="4" max="4" width="38.42578125" style="78" customWidth="1"/>
    <col min="5" max="5" width="14.42578125" style="78" customWidth="1"/>
    <col min="6" max="6" width="13.7109375" style="78" customWidth="1"/>
    <col min="7" max="7" width="31.7109375" style="78" customWidth="1"/>
    <col min="8" max="8" width="8.85546875" style="78"/>
    <col min="10" max="12" width="15.5703125" customWidth="1"/>
    <col min="14" max="16384" width="8.85546875" style="78"/>
  </cols>
  <sheetData>
    <row r="1" spans="1:13" s="67" customFormat="1">
      <c r="A1" s="65" t="s">
        <v>152</v>
      </c>
      <c r="B1" s="66"/>
      <c r="C1" s="66"/>
      <c r="D1" s="66"/>
      <c r="E1" s="66"/>
      <c r="F1" s="66"/>
      <c r="G1" s="66"/>
      <c r="I1"/>
      <c r="J1"/>
      <c r="K1"/>
      <c r="L1"/>
      <c r="M1"/>
    </row>
    <row r="2" spans="1:13" s="71" customFormat="1">
      <c r="A2" s="68"/>
      <c r="B2" s="68"/>
      <c r="C2" s="69" t="s">
        <v>153</v>
      </c>
      <c r="D2" s="70" t="s">
        <v>154</v>
      </c>
      <c r="I2"/>
      <c r="J2"/>
      <c r="K2"/>
      <c r="L2"/>
      <c r="M2"/>
    </row>
    <row r="3" spans="1:13" s="71" customFormat="1" ht="32.25" customHeight="1">
      <c r="A3" s="137" t="s">
        <v>155</v>
      </c>
      <c r="B3" s="137" t="s">
        <v>272</v>
      </c>
      <c r="C3" s="72">
        <f>4.92*52.1775</f>
        <v>256.7133</v>
      </c>
      <c r="D3" s="196" t="s">
        <v>156</v>
      </c>
      <c r="E3" s="197"/>
      <c r="F3" s="197"/>
      <c r="G3" s="197"/>
      <c r="I3"/>
      <c r="J3"/>
      <c r="K3"/>
      <c r="L3"/>
      <c r="M3"/>
    </row>
    <row r="4" spans="1:13" s="71" customFormat="1" ht="32.25" customHeight="1">
      <c r="A4" s="133"/>
      <c r="B4" s="133" t="s">
        <v>273</v>
      </c>
      <c r="C4" s="72">
        <v>231</v>
      </c>
      <c r="D4" s="196" t="s">
        <v>187</v>
      </c>
      <c r="E4" s="197"/>
      <c r="F4" s="197"/>
      <c r="G4" s="197"/>
      <c r="I4"/>
      <c r="J4"/>
      <c r="K4"/>
      <c r="L4"/>
      <c r="M4"/>
    </row>
    <row r="5" spans="1:13" s="71" customFormat="1" ht="32.25" customHeight="1">
      <c r="A5" s="133"/>
      <c r="B5" s="133" t="s">
        <v>274</v>
      </c>
      <c r="C5" s="72">
        <v>233</v>
      </c>
      <c r="D5" s="196" t="s">
        <v>188</v>
      </c>
      <c r="E5" s="197"/>
      <c r="F5" s="197"/>
      <c r="G5" s="197"/>
      <c r="I5"/>
      <c r="J5"/>
      <c r="K5"/>
      <c r="L5"/>
      <c r="M5"/>
    </row>
    <row r="6" spans="1:13" s="71" customFormat="1" ht="34.5" customHeight="1">
      <c r="A6" s="196" t="s">
        <v>270</v>
      </c>
      <c r="B6" s="196"/>
      <c r="C6" s="73">
        <v>0.89200000000000002</v>
      </c>
      <c r="D6" s="196" t="s">
        <v>271</v>
      </c>
      <c r="E6" s="197"/>
      <c r="F6" s="197"/>
      <c r="G6" s="197"/>
      <c r="I6"/>
      <c r="J6"/>
      <c r="K6"/>
      <c r="L6"/>
      <c r="M6"/>
    </row>
    <row r="7" spans="1:13" s="71" customFormat="1" ht="48.75" customHeight="1">
      <c r="A7" s="196" t="s">
        <v>157</v>
      </c>
      <c r="B7" s="196"/>
      <c r="C7" s="74">
        <v>16</v>
      </c>
      <c r="D7" s="196" t="s">
        <v>269</v>
      </c>
      <c r="E7" s="197"/>
      <c r="F7" s="197"/>
      <c r="G7" s="197"/>
      <c r="I7"/>
      <c r="J7"/>
      <c r="K7"/>
      <c r="L7"/>
      <c r="M7"/>
    </row>
    <row r="8" spans="1:13" s="71" customFormat="1">
      <c r="A8" s="75"/>
      <c r="B8" s="76"/>
      <c r="C8" s="77"/>
      <c r="D8" s="196"/>
      <c r="E8" s="197"/>
      <c r="F8" s="197"/>
      <c r="G8" s="197"/>
      <c r="I8"/>
      <c r="J8"/>
      <c r="K8"/>
      <c r="L8"/>
      <c r="M8"/>
    </row>
    <row r="9" spans="1:13" s="71" customFormat="1" ht="30.75" customHeight="1">
      <c r="A9" s="75" t="s">
        <v>275</v>
      </c>
      <c r="B9" s="137" t="s">
        <v>272</v>
      </c>
      <c r="C9" s="72">
        <f>C3*$C$6</f>
        <v>228.98826360000001</v>
      </c>
      <c r="D9" s="198"/>
      <c r="E9" s="199"/>
      <c r="F9" s="199"/>
      <c r="G9" s="199"/>
      <c r="I9"/>
      <c r="J9"/>
      <c r="K9"/>
      <c r="L9"/>
      <c r="M9"/>
    </row>
    <row r="10" spans="1:13" s="71" customFormat="1">
      <c r="B10" s="133" t="s">
        <v>273</v>
      </c>
      <c r="C10" s="72">
        <f t="shared" ref="C10:C11" si="0">C4*$C$6</f>
        <v>206.05199999999999</v>
      </c>
      <c r="I10"/>
      <c r="J10"/>
      <c r="K10"/>
      <c r="L10"/>
      <c r="M10"/>
    </row>
    <row r="11" spans="1:13" customFormat="1">
      <c r="B11" s="133" t="s">
        <v>274</v>
      </c>
      <c r="C11" s="72">
        <f t="shared" si="0"/>
        <v>207.83600000000001</v>
      </c>
    </row>
    <row r="12" spans="1:13" customFormat="1" ht="19.5" customHeight="1"/>
    <row r="13" spans="1:13" customFormat="1" ht="19.5" customHeight="1"/>
    <row r="14" spans="1:13" customFormat="1" ht="12.75"/>
    <row r="15" spans="1:13" customFormat="1" ht="12.75"/>
    <row r="16" spans="1:13" customFormat="1" ht="12.75">
      <c r="A16" t="s">
        <v>505</v>
      </c>
    </row>
    <row r="17" customFormat="1" ht="12.75"/>
    <row r="18" customFormat="1" ht="12.75"/>
    <row r="19" customFormat="1" ht="12.75"/>
    <row r="20" customFormat="1" ht="12.75"/>
    <row r="21" customFormat="1" ht="12.75"/>
    <row r="22" customFormat="1" ht="12.75"/>
    <row r="23" customFormat="1" ht="12.75"/>
    <row r="24" customFormat="1" ht="12.75"/>
    <row r="25" customFormat="1" ht="12.75"/>
    <row r="26" customFormat="1" ht="12.75"/>
    <row r="27" customFormat="1" ht="12.75"/>
    <row r="28" customFormat="1" ht="12.75"/>
    <row r="29" customFormat="1" ht="12.75"/>
    <row r="30" customFormat="1" ht="12.75"/>
    <row r="31" customFormat="1" ht="12.75"/>
    <row r="32" customFormat="1" ht="12.75"/>
    <row r="33" customFormat="1" ht="12.75"/>
    <row r="34" customFormat="1" ht="12.75"/>
    <row r="35" customFormat="1" ht="12.75"/>
    <row r="36" customFormat="1" ht="12.75"/>
    <row r="37" customFormat="1" ht="12.75"/>
    <row r="38" customFormat="1" ht="12.75"/>
    <row r="39" customFormat="1" ht="12.75"/>
    <row r="40" customFormat="1" ht="12.75"/>
    <row r="41" customFormat="1" ht="12.75"/>
    <row r="42" customFormat="1" ht="12.75"/>
    <row r="43" customFormat="1" ht="12.75"/>
    <row r="44" customFormat="1" ht="12.75"/>
    <row r="45" customFormat="1" ht="12.75"/>
    <row r="46" customFormat="1" ht="12.75"/>
    <row r="47" customFormat="1" ht="12.75"/>
    <row r="48" customFormat="1" ht="12.75"/>
    <row r="49" customFormat="1" ht="12.75"/>
    <row r="50" customFormat="1" ht="12.75"/>
    <row r="51" customFormat="1" ht="12.75"/>
    <row r="52" customFormat="1" ht="12.75"/>
    <row r="53" customFormat="1" ht="12.75"/>
    <row r="54" customFormat="1" ht="12.75"/>
    <row r="55" customFormat="1" ht="12.75"/>
    <row r="56" customFormat="1" ht="12.75"/>
    <row r="57" customFormat="1" ht="12.75"/>
    <row r="58" customFormat="1" ht="12.75"/>
    <row r="59" customFormat="1" ht="12.75"/>
    <row r="60" customFormat="1" ht="12.75"/>
    <row r="61" customFormat="1" ht="12.75"/>
    <row r="62" customFormat="1" ht="12.75"/>
    <row r="63" customFormat="1" ht="12.75"/>
    <row r="64" customFormat="1" ht="12.75"/>
    <row r="65" customFormat="1" ht="12.75"/>
    <row r="66" customFormat="1" ht="12.75"/>
    <row r="67" customFormat="1" ht="12.75"/>
    <row r="68" customFormat="1" ht="12.75"/>
    <row r="69" customFormat="1" ht="12.75"/>
    <row r="70" customFormat="1" ht="12.75"/>
    <row r="71" customFormat="1" ht="12.75"/>
    <row r="72" customFormat="1" ht="12.75"/>
    <row r="73" customFormat="1" ht="12.75"/>
    <row r="74" customFormat="1" ht="12.75"/>
    <row r="75" customFormat="1" ht="12.75"/>
    <row r="76" customFormat="1" ht="12.75"/>
    <row r="77" customFormat="1" ht="12.75"/>
    <row r="78" customFormat="1" ht="12.75"/>
    <row r="79" customFormat="1" ht="12.75"/>
    <row r="80" customFormat="1" ht="12.75"/>
    <row r="81" customFormat="1" ht="12.75"/>
    <row r="82" customFormat="1" ht="12.75"/>
    <row r="83" customFormat="1" ht="12.75"/>
    <row r="84" customFormat="1" ht="12.75"/>
    <row r="85" customFormat="1" ht="12.75"/>
    <row r="86" customFormat="1" ht="12.75"/>
    <row r="87" customFormat="1" ht="12.75"/>
    <row r="88" customFormat="1" ht="12.75"/>
    <row r="89" customFormat="1" ht="12.75"/>
    <row r="90" customFormat="1" ht="12.75"/>
    <row r="91" customFormat="1" ht="12.75"/>
    <row r="92" customFormat="1" ht="12.75"/>
    <row r="93" customFormat="1" ht="12.75"/>
    <row r="94" customFormat="1" ht="12.75"/>
    <row r="95" customFormat="1" ht="12.75"/>
    <row r="96" customFormat="1" ht="12.75"/>
    <row r="97" customFormat="1" ht="12.75"/>
    <row r="98" customFormat="1" ht="12.75"/>
    <row r="99" customFormat="1" ht="12.75"/>
    <row r="100" customFormat="1" ht="12.75"/>
    <row r="101" customFormat="1" ht="12.75"/>
    <row r="102" customFormat="1" ht="12.75"/>
    <row r="103" customFormat="1" ht="12.75"/>
    <row r="104" customFormat="1" ht="12.75"/>
    <row r="105" customFormat="1" ht="12.75"/>
    <row r="106" customFormat="1" ht="12.75"/>
    <row r="107" customFormat="1" ht="12.75"/>
    <row r="108" customFormat="1" ht="12.75"/>
    <row r="109" customFormat="1" ht="12.75"/>
    <row r="110" customFormat="1" ht="12.75"/>
    <row r="111" customFormat="1" ht="12.75"/>
    <row r="112" customFormat="1" ht="12.75"/>
    <row r="113" customFormat="1" ht="12.75"/>
    <row r="114" customFormat="1" ht="12.75"/>
    <row r="115" customFormat="1" ht="12.75"/>
    <row r="116" customFormat="1" ht="12.75"/>
    <row r="117" customFormat="1" ht="12.75"/>
    <row r="118" customFormat="1" ht="12.75"/>
    <row r="119" customFormat="1" ht="12.75"/>
    <row r="120" customFormat="1" ht="12.75"/>
    <row r="121" customFormat="1" ht="12.75"/>
    <row r="122" customFormat="1" ht="12.75"/>
    <row r="123" customFormat="1" ht="12.75"/>
    <row r="124" customFormat="1" ht="12.75"/>
    <row r="125" customFormat="1" ht="12.75"/>
    <row r="126" customFormat="1" ht="12.75"/>
    <row r="127" customFormat="1" ht="12.75"/>
    <row r="128" customFormat="1" ht="12.75"/>
    <row r="129" customFormat="1" ht="12.75"/>
    <row r="130" customFormat="1" ht="12.75"/>
    <row r="131" customFormat="1" ht="12.75"/>
    <row r="132" customFormat="1" ht="12.75"/>
    <row r="133" customFormat="1" ht="12.75"/>
    <row r="134" customFormat="1" ht="12.75"/>
    <row r="135" customFormat="1" ht="12.75"/>
    <row r="136" customFormat="1" ht="12.75"/>
    <row r="137" customFormat="1" ht="12.75"/>
    <row r="138" customFormat="1" ht="12.75"/>
    <row r="139" customFormat="1" ht="12.75"/>
    <row r="140" customFormat="1" ht="12.75"/>
    <row r="141" customFormat="1" ht="12.75"/>
    <row r="142" customFormat="1" ht="12.75"/>
    <row r="143" customFormat="1" ht="12.75"/>
    <row r="144" customFormat="1" ht="12.75"/>
    <row r="145" customFormat="1" ht="12.75"/>
    <row r="146" customFormat="1" ht="12.75"/>
    <row r="147" customFormat="1" ht="12.75"/>
    <row r="148" customFormat="1" ht="12.75"/>
    <row r="149" customFormat="1" ht="12.75"/>
    <row r="150" customFormat="1" ht="12.75"/>
    <row r="151" customFormat="1" ht="12.75"/>
    <row r="152" customFormat="1" ht="12.75"/>
    <row r="153" customFormat="1" ht="12.75"/>
    <row r="154" customFormat="1" ht="12.75"/>
    <row r="155" customFormat="1" ht="12.75"/>
    <row r="156" customFormat="1" ht="12.75"/>
    <row r="157" customFormat="1" ht="12.75"/>
    <row r="158" customFormat="1" ht="12.75"/>
    <row r="159" customFormat="1" ht="12.75"/>
    <row r="160" customFormat="1" ht="12.75"/>
    <row r="161" customFormat="1" ht="12.75"/>
    <row r="162" customFormat="1" ht="12.75"/>
    <row r="163" customFormat="1" ht="12.75"/>
    <row r="164" customFormat="1" ht="12.75"/>
    <row r="165" customFormat="1" ht="12.75"/>
    <row r="166" customFormat="1" ht="12.75"/>
    <row r="167" customFormat="1" ht="12.75"/>
  </sheetData>
  <mergeCells count="9">
    <mergeCell ref="A7:B7"/>
    <mergeCell ref="D7:G7"/>
    <mergeCell ref="D8:G8"/>
    <mergeCell ref="D9:G9"/>
    <mergeCell ref="D3:G3"/>
    <mergeCell ref="A6:B6"/>
    <mergeCell ref="D6:G6"/>
    <mergeCell ref="D4:G4"/>
    <mergeCell ref="D5:G5"/>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sheetPr codeName="Sheet16"/>
  <dimension ref="AE2:AE34"/>
  <sheetViews>
    <sheetView topLeftCell="AE22" zoomScale="90" zoomScaleNormal="90" workbookViewId="0">
      <selection activeCell="AE35" sqref="AE35"/>
    </sheetView>
  </sheetViews>
  <sheetFormatPr defaultColWidth="8.85546875" defaultRowHeight="12.75"/>
  <cols>
    <col min="1" max="1" width="8.85546875" bestFit="1" customWidth="1"/>
    <col min="2" max="2" width="36.42578125" bestFit="1" customWidth="1"/>
    <col min="3" max="3" width="31.140625" bestFit="1" customWidth="1"/>
    <col min="4" max="4" width="18.85546875" bestFit="1" customWidth="1"/>
    <col min="5" max="5" width="13.42578125" bestFit="1" customWidth="1"/>
    <col min="6" max="6" width="15.7109375" bestFit="1" customWidth="1"/>
    <col min="7" max="7" width="11.85546875" bestFit="1" customWidth="1"/>
    <col min="8" max="8" width="16.140625" bestFit="1" customWidth="1"/>
    <col min="9" max="9" width="30.7109375" bestFit="1" customWidth="1"/>
    <col min="10" max="10" width="11.42578125" bestFit="1" customWidth="1"/>
    <col min="11" max="11" width="32.85546875" bestFit="1" customWidth="1"/>
    <col min="12" max="12" width="26.42578125" bestFit="1" customWidth="1"/>
    <col min="13" max="13" width="19.28515625" bestFit="1" customWidth="1"/>
    <col min="14" max="14" width="19" bestFit="1" customWidth="1"/>
    <col min="15" max="15" width="12.28515625" bestFit="1" customWidth="1"/>
    <col min="16" max="16" width="12.85546875" bestFit="1" customWidth="1"/>
    <col min="17" max="17" width="21.140625" bestFit="1" customWidth="1"/>
    <col min="18" max="18" width="21.85546875" bestFit="1" customWidth="1"/>
    <col min="19" max="19" width="20" customWidth="1"/>
    <col min="20" max="20" width="11.42578125" customWidth="1"/>
    <col min="22" max="22" width="9.140625" customWidth="1"/>
    <col min="29" max="29" width="12.28515625" customWidth="1"/>
    <col min="30" max="30" width="14.5703125" customWidth="1"/>
    <col min="31" max="31" width="12.28515625" customWidth="1"/>
    <col min="32" max="32" width="15" customWidth="1"/>
    <col min="33" max="33" width="40.28515625" customWidth="1"/>
    <col min="34" max="40" width="12.42578125" customWidth="1"/>
    <col min="41" max="41" width="13.7109375" customWidth="1"/>
    <col min="45" max="45" width="8.28515625" customWidth="1"/>
    <col min="46" max="46" width="8.7109375" customWidth="1"/>
    <col min="47" max="47" width="6.85546875" customWidth="1"/>
    <col min="48" max="48" width="7.28515625" customWidth="1"/>
    <col min="49" max="49" width="7.85546875" customWidth="1"/>
    <col min="50" max="51" width="8.85546875" customWidth="1"/>
  </cols>
  <sheetData>
    <row r="2" spans="31:31">
      <c r="AE2" t="s">
        <v>265</v>
      </c>
    </row>
    <row r="34" spans="31:31">
      <c r="AE34" t="s">
        <v>507</v>
      </c>
    </row>
  </sheetData>
  <pageMargins left="0.75" right="0.75" top="1" bottom="1" header="0.5" footer="0.5"/>
  <drawing r:id="rId1"/>
</worksheet>
</file>

<file path=xl/worksheets/sheet12.xml><?xml version="1.0" encoding="utf-8"?>
<worksheet xmlns="http://schemas.openxmlformats.org/spreadsheetml/2006/main" xmlns:r="http://schemas.openxmlformats.org/officeDocument/2006/relationships">
  <sheetPr codeName="Sheet20"/>
  <dimension ref="AC29:AC31"/>
  <sheetViews>
    <sheetView topLeftCell="AC29" zoomScale="90" zoomScaleNormal="90" workbookViewId="0">
      <selection activeCell="AC32" sqref="AC32"/>
    </sheetView>
  </sheetViews>
  <sheetFormatPr defaultColWidth="8.85546875" defaultRowHeight="12.75"/>
  <cols>
    <col min="1" max="1" width="16.42578125" bestFit="1" customWidth="1"/>
    <col min="2" max="2" width="15.140625" customWidth="1"/>
    <col min="3" max="3" width="13.85546875" bestFit="1" customWidth="1"/>
    <col min="4" max="4" width="16.140625" bestFit="1" customWidth="1"/>
    <col min="5" max="5" width="16.42578125" bestFit="1" customWidth="1"/>
    <col min="6" max="6" width="8.42578125" bestFit="1" customWidth="1"/>
    <col min="7" max="7" width="15.5703125" bestFit="1" customWidth="1"/>
    <col min="8" max="8" width="19.42578125" customWidth="1"/>
    <col min="9" max="9" width="13.85546875" bestFit="1" customWidth="1"/>
    <col min="10" max="10" width="16.140625" bestFit="1" customWidth="1"/>
    <col min="11" max="11" width="8.42578125" bestFit="1" customWidth="1"/>
    <col min="12" max="12" width="15.5703125" bestFit="1" customWidth="1"/>
    <col min="13" max="13" width="10.140625" customWidth="1"/>
    <col min="14" max="14" width="14.28515625" customWidth="1"/>
    <col min="15" max="15" width="21.42578125" customWidth="1"/>
    <col min="16" max="16" width="13.85546875" customWidth="1"/>
    <col min="17" max="17" width="15.28515625" bestFit="1" customWidth="1"/>
    <col min="18" max="18" width="51.42578125" bestFit="1" customWidth="1"/>
    <col min="19" max="24" width="13.85546875" customWidth="1"/>
    <col min="25" max="25" width="13.28515625" customWidth="1"/>
    <col min="26" max="26" width="14.7109375" customWidth="1"/>
    <col min="27" max="29" width="19.85546875" customWidth="1"/>
    <col min="30" max="30" width="17.7109375" bestFit="1" customWidth="1"/>
    <col min="31" max="31" width="15.140625" bestFit="1" customWidth="1"/>
    <col min="32" max="32" width="16.5703125" customWidth="1"/>
    <col min="33" max="33" width="16.140625" customWidth="1"/>
    <col min="34" max="34" width="11.7109375" customWidth="1"/>
    <col min="35" max="35" width="12.140625" customWidth="1"/>
  </cols>
  <sheetData>
    <row r="29" spans="29:29">
      <c r="AC29" t="s">
        <v>266</v>
      </c>
    </row>
    <row r="30" spans="29:29">
      <c r="AC30" t="s">
        <v>267</v>
      </c>
    </row>
    <row r="31" spans="29:29">
      <c r="AC31" t="s">
        <v>268</v>
      </c>
    </row>
  </sheetData>
  <printOptions horizontalCentered="1"/>
  <pageMargins left="0.25" right="0.25" top="0.75" bottom="0.75" header="0.5" footer="0.5"/>
  <headerFooter alignWithMargins="0"/>
</worksheet>
</file>

<file path=xl/worksheets/sheet13.xml><?xml version="1.0" encoding="utf-8"?>
<worksheet xmlns="http://schemas.openxmlformats.org/spreadsheetml/2006/main" xmlns:r="http://schemas.openxmlformats.org/officeDocument/2006/relationships">
  <dimension ref="A1:M67"/>
  <sheetViews>
    <sheetView topLeftCell="A10" workbookViewId="0">
      <selection activeCell="H50" sqref="H50"/>
    </sheetView>
  </sheetViews>
  <sheetFormatPr defaultColWidth="8.85546875" defaultRowHeight="12.75"/>
  <cols>
    <col min="1" max="3" width="13.42578125" style="80" customWidth="1"/>
    <col min="4" max="7" width="8.85546875" style="80"/>
    <col min="8" max="8" width="11.42578125" style="80" customWidth="1"/>
    <col min="9" max="9" width="7.140625" style="80" customWidth="1"/>
    <col min="10" max="10" width="13.5703125" style="80" customWidth="1"/>
    <col min="11" max="11" width="3.42578125" style="80" customWidth="1"/>
    <col min="12" max="12" width="8.85546875" style="80"/>
    <col min="13" max="13" width="10.42578125" style="80" customWidth="1"/>
    <col min="14" max="16384" width="8.85546875" style="80"/>
  </cols>
  <sheetData>
    <row r="1" spans="1:13">
      <c r="A1" s="200" t="s">
        <v>164</v>
      </c>
      <c r="B1" s="200"/>
      <c r="C1" s="200"/>
      <c r="D1" s="200"/>
      <c r="E1" s="200"/>
      <c r="F1" s="200"/>
      <c r="G1" s="200"/>
      <c r="H1" s="200"/>
      <c r="I1" s="200"/>
      <c r="J1" s="200"/>
    </row>
    <row r="2" spans="1:13">
      <c r="A2" s="81" t="s">
        <v>165</v>
      </c>
    </row>
    <row r="3" spans="1:13">
      <c r="A3" s="80" t="s">
        <v>166</v>
      </c>
    </row>
    <row r="4" spans="1:13" ht="35.25" customHeight="1">
      <c r="A4" s="201" t="s">
        <v>167</v>
      </c>
      <c r="B4" s="201"/>
      <c r="C4" s="201"/>
      <c r="D4" s="201"/>
      <c r="E4" s="201"/>
      <c r="F4" s="201"/>
      <c r="G4" s="201"/>
      <c r="H4" s="201"/>
      <c r="I4" s="201"/>
      <c r="J4" s="201"/>
    </row>
    <row r="6" spans="1:13">
      <c r="A6" s="82" t="s">
        <v>168</v>
      </c>
    </row>
    <row r="8" spans="1:13">
      <c r="A8" s="83" t="s">
        <v>169</v>
      </c>
    </row>
    <row r="9" spans="1:13">
      <c r="A9" s="83"/>
      <c r="B9" s="83"/>
      <c r="C9" s="83"/>
      <c r="D9" s="83"/>
      <c r="E9" s="83"/>
      <c r="F9" s="84" t="s">
        <v>170</v>
      </c>
      <c r="G9" s="84"/>
      <c r="H9" s="84"/>
      <c r="I9" s="84" t="s">
        <v>171</v>
      </c>
      <c r="J9" s="84"/>
      <c r="K9" s="85"/>
      <c r="L9" s="84" t="s">
        <v>172</v>
      </c>
      <c r="M9" s="84" t="s">
        <v>172</v>
      </c>
    </row>
    <row r="10" spans="1:13" ht="25.5">
      <c r="A10" s="86" t="s">
        <v>173</v>
      </c>
      <c r="B10" s="86" t="s">
        <v>174</v>
      </c>
      <c r="C10" s="86" t="s">
        <v>158</v>
      </c>
      <c r="D10" s="86" t="s">
        <v>175</v>
      </c>
      <c r="E10" s="86" t="s">
        <v>176</v>
      </c>
      <c r="F10" s="86" t="s">
        <v>177</v>
      </c>
      <c r="G10" s="86" t="s">
        <v>163</v>
      </c>
      <c r="H10" s="86" t="s">
        <v>178</v>
      </c>
      <c r="I10" s="86" t="s">
        <v>179</v>
      </c>
      <c r="J10" s="86" t="s">
        <v>180</v>
      </c>
      <c r="K10" s="87"/>
      <c r="L10" s="86" t="s">
        <v>176</v>
      </c>
      <c r="M10" s="86" t="s">
        <v>181</v>
      </c>
    </row>
    <row r="11" spans="1:13">
      <c r="A11" s="88" t="s">
        <v>161</v>
      </c>
      <c r="B11" s="88" t="s">
        <v>162</v>
      </c>
      <c r="C11" s="88">
        <v>1.26</v>
      </c>
      <c r="D11" s="88">
        <v>9.92</v>
      </c>
      <c r="E11" s="89">
        <v>0.51900000000000002</v>
      </c>
      <c r="F11" s="88">
        <v>0.27900000000000003</v>
      </c>
      <c r="G11" s="88">
        <v>2.16</v>
      </c>
      <c r="H11" s="88">
        <v>1.24</v>
      </c>
      <c r="I11" s="88">
        <v>6.9</v>
      </c>
      <c r="J11" s="90">
        <v>3.09</v>
      </c>
      <c r="K11" s="88"/>
      <c r="L11" s="91">
        <f>E11*$J$29/'DOE Res Data'!J11</f>
        <v>0</v>
      </c>
      <c r="M11" s="92">
        <f>G11*$J$29/'DOE Res Data'!J11</f>
        <v>0</v>
      </c>
    </row>
    <row r="12" spans="1:13">
      <c r="A12" s="88" t="s">
        <v>161</v>
      </c>
      <c r="B12" s="88">
        <v>1</v>
      </c>
      <c r="C12" s="88">
        <v>1.4</v>
      </c>
      <c r="D12" s="88">
        <v>9.92</v>
      </c>
      <c r="E12" s="89">
        <v>0.53600000000000003</v>
      </c>
      <c r="F12" s="88">
        <v>0.28100000000000003</v>
      </c>
      <c r="G12" s="88">
        <v>2.4300000000000002</v>
      </c>
      <c r="H12" s="88">
        <v>0.74</v>
      </c>
      <c r="I12" s="88">
        <v>4.13</v>
      </c>
      <c r="J12" s="90">
        <v>3.38</v>
      </c>
      <c r="K12" s="88"/>
      <c r="L12" s="91">
        <f>E12*$J$29/'DOE Res Data'!J12</f>
        <v>0</v>
      </c>
      <c r="M12" s="92">
        <f>G12*$J$29/'DOE Res Data'!J12</f>
        <v>0</v>
      </c>
    </row>
    <row r="13" spans="1:13">
      <c r="A13" s="88" t="s">
        <v>161</v>
      </c>
      <c r="B13" s="88">
        <v>2</v>
      </c>
      <c r="C13" s="88">
        <v>1.72</v>
      </c>
      <c r="D13" s="88">
        <v>8.44</v>
      </c>
      <c r="E13" s="89">
        <v>0.48799999999999999</v>
      </c>
      <c r="F13" s="88">
        <v>0.22800000000000001</v>
      </c>
      <c r="G13" s="88">
        <v>1.69</v>
      </c>
      <c r="H13" s="88">
        <v>0.69</v>
      </c>
      <c r="I13" s="88">
        <v>3.85</v>
      </c>
      <c r="J13" s="90">
        <v>3.38</v>
      </c>
      <c r="K13" s="88"/>
      <c r="L13" s="91">
        <f>E13*$J$29/'DOE Res Data'!J13</f>
        <v>0</v>
      </c>
      <c r="M13" s="92">
        <f>G13*$J$29/'DOE Res Data'!J13</f>
        <v>0</v>
      </c>
    </row>
    <row r="14" spans="1:13">
      <c r="A14" s="88" t="s">
        <v>161</v>
      </c>
      <c r="B14" s="88">
        <v>3</v>
      </c>
      <c r="C14" s="88">
        <v>1.8</v>
      </c>
      <c r="D14" s="88">
        <v>7.95</v>
      </c>
      <c r="E14" s="89">
        <v>0.379</v>
      </c>
      <c r="F14" s="88">
        <v>8.2000000000000003E-2</v>
      </c>
      <c r="G14" s="88">
        <v>1.41</v>
      </c>
      <c r="H14" s="88">
        <v>1.26</v>
      </c>
      <c r="I14" s="88">
        <v>7.02</v>
      </c>
      <c r="J14" s="90">
        <v>3.76</v>
      </c>
      <c r="K14" s="88"/>
      <c r="L14" s="91">
        <f>E14*$J$29/'DOE Res Data'!J14</f>
        <v>0</v>
      </c>
      <c r="M14" s="92">
        <f>G14*$J$29/'DOE Res Data'!J14</f>
        <v>0</v>
      </c>
    </row>
    <row r="15" spans="1:13">
      <c r="A15" s="88" t="s">
        <v>161</v>
      </c>
      <c r="B15" s="88">
        <v>4</v>
      </c>
      <c r="C15" s="88">
        <v>1.8</v>
      </c>
      <c r="D15" s="88">
        <v>7.95</v>
      </c>
      <c r="E15" s="89">
        <v>0.379</v>
      </c>
      <c r="F15" s="88">
        <v>8.2000000000000003E-2</v>
      </c>
      <c r="G15" s="88">
        <v>1.41</v>
      </c>
      <c r="H15" s="88">
        <v>1.26</v>
      </c>
      <c r="I15" s="88">
        <v>7.02</v>
      </c>
      <c r="J15" s="90">
        <v>3.76</v>
      </c>
      <c r="K15" s="88"/>
      <c r="L15" s="91">
        <f>E15*$J$29/'DOE Res Data'!J15</f>
        <v>0</v>
      </c>
      <c r="M15" s="92">
        <f>G15*$J$29/'DOE Res Data'!J15</f>
        <v>0</v>
      </c>
    </row>
    <row r="16" spans="1:13">
      <c r="A16" s="88" t="s">
        <v>161</v>
      </c>
      <c r="B16" s="88">
        <v>5</v>
      </c>
      <c r="C16" s="88">
        <v>1.8</v>
      </c>
      <c r="D16" s="88">
        <v>7.95</v>
      </c>
      <c r="E16" s="89">
        <v>0.379</v>
      </c>
      <c r="F16" s="88">
        <v>8.2000000000000003E-2</v>
      </c>
      <c r="G16" s="88">
        <v>1.41</v>
      </c>
      <c r="H16" s="88">
        <v>1.25</v>
      </c>
      <c r="I16" s="88">
        <v>4.92</v>
      </c>
      <c r="J16" s="90">
        <v>3.76</v>
      </c>
      <c r="K16" s="88"/>
      <c r="L16" s="91">
        <f>E16*$J$29/'DOE Res Data'!J16</f>
        <v>0</v>
      </c>
      <c r="M16" s="92">
        <f>G16*$J$29/'DOE Res Data'!J16</f>
        <v>0</v>
      </c>
    </row>
    <row r="17" spans="1:13">
      <c r="A17" s="88" t="s">
        <v>161</v>
      </c>
      <c r="B17" s="88">
        <v>6</v>
      </c>
      <c r="C17" s="88">
        <v>2</v>
      </c>
      <c r="D17" s="88">
        <v>6.47</v>
      </c>
      <c r="E17" s="89">
        <v>0.36599999999999999</v>
      </c>
      <c r="F17" s="88">
        <v>8.2000000000000003E-2</v>
      </c>
      <c r="G17" s="88">
        <v>1.38</v>
      </c>
      <c r="H17" s="88">
        <v>0.99</v>
      </c>
      <c r="I17" s="88">
        <v>5.5</v>
      </c>
      <c r="J17" s="90">
        <v>3.86</v>
      </c>
      <c r="K17" s="88"/>
      <c r="L17" s="91">
        <f>E17*$J$29/'DOE Res Data'!J17</f>
        <v>0</v>
      </c>
      <c r="M17" s="92">
        <f>G17*$J$29/'DOE Res Data'!J17</f>
        <v>0</v>
      </c>
    </row>
    <row r="18" spans="1:13">
      <c r="A18" s="88" t="s">
        <v>161</v>
      </c>
      <c r="B18" s="88">
        <v>7</v>
      </c>
      <c r="C18" s="88">
        <v>2.2599999999999998</v>
      </c>
      <c r="D18" s="88">
        <v>4.96</v>
      </c>
      <c r="E18" s="89">
        <v>0.36599999999999999</v>
      </c>
      <c r="F18" s="88">
        <v>7.6999999999999999E-2</v>
      </c>
      <c r="G18" s="88">
        <v>1.41</v>
      </c>
      <c r="H18" s="88">
        <v>0.67</v>
      </c>
      <c r="I18" s="88">
        <v>3.74</v>
      </c>
      <c r="J18" s="90">
        <v>3.96</v>
      </c>
      <c r="K18" s="88"/>
      <c r="L18" s="91">
        <f>E18*$J$29/'DOE Res Data'!J18</f>
        <v>0</v>
      </c>
      <c r="M18" s="92">
        <f>G18*$J$29/'DOE Res Data'!J18</f>
        <v>0</v>
      </c>
    </row>
    <row r="19" spans="1:13">
      <c r="A19" s="88" t="s">
        <v>161</v>
      </c>
      <c r="B19" s="88">
        <v>8</v>
      </c>
      <c r="C19" s="88">
        <v>2.4700000000000002</v>
      </c>
      <c r="D19" s="88">
        <v>4.0999999999999996</v>
      </c>
      <c r="E19" s="93">
        <v>0.34799999999999998</v>
      </c>
      <c r="F19" s="88">
        <v>8.2000000000000003E-2</v>
      </c>
      <c r="G19" s="88">
        <v>1.39</v>
      </c>
      <c r="H19" s="88">
        <v>0.66</v>
      </c>
      <c r="I19" s="88">
        <v>3.67</v>
      </c>
      <c r="J19" s="90">
        <v>4.34</v>
      </c>
      <c r="K19" s="88"/>
      <c r="L19" s="91">
        <f>E19*$J$29/'DOE Res Data'!J19</f>
        <v>0</v>
      </c>
      <c r="M19" s="92">
        <f>G19*$J$29/'DOE Res Data'!J19</f>
        <v>0</v>
      </c>
    </row>
    <row r="20" spans="1:13">
      <c r="A20" s="88" t="s">
        <v>160</v>
      </c>
      <c r="B20" s="88" t="s">
        <v>162</v>
      </c>
      <c r="C20" s="88">
        <v>1.72</v>
      </c>
      <c r="D20" s="88">
        <v>8.31</v>
      </c>
      <c r="E20" s="93">
        <v>0.41399999999999998</v>
      </c>
      <c r="F20" s="88">
        <v>0.113</v>
      </c>
      <c r="G20" s="88">
        <v>1.31</v>
      </c>
      <c r="H20" s="88">
        <v>0.69</v>
      </c>
      <c r="I20" s="88">
        <v>3.86</v>
      </c>
      <c r="J20" s="90">
        <v>3</v>
      </c>
      <c r="K20" s="88"/>
      <c r="L20" s="91">
        <f>E20*$J$29/'DOE Res Data'!J20</f>
        <v>0</v>
      </c>
      <c r="M20" s="92">
        <f>G20*$J$29/'DOE Res Data'!J20</f>
        <v>0</v>
      </c>
    </row>
    <row r="21" spans="1:13">
      <c r="A21" s="88" t="s">
        <v>160</v>
      </c>
      <c r="B21" s="88">
        <v>1</v>
      </c>
      <c r="C21" s="88">
        <v>1.72</v>
      </c>
      <c r="D21" s="88">
        <v>8.31</v>
      </c>
      <c r="E21" s="93">
        <v>0.41399999999999998</v>
      </c>
      <c r="F21" s="88">
        <v>0.113</v>
      </c>
      <c r="G21" s="88">
        <v>1.31</v>
      </c>
      <c r="H21" s="88">
        <v>0.69</v>
      </c>
      <c r="I21" s="88">
        <v>3.82</v>
      </c>
      <c r="J21" s="90">
        <v>3</v>
      </c>
      <c r="K21" s="88"/>
      <c r="L21" s="91">
        <f>E21*$J$29/'DOE Res Data'!J21</f>
        <v>0</v>
      </c>
      <c r="M21" s="92">
        <f>G21*$J$29/'DOE Res Data'!J21</f>
        <v>0</v>
      </c>
    </row>
    <row r="22" spans="1:13">
      <c r="A22" s="88" t="s">
        <v>160</v>
      </c>
      <c r="B22" s="88">
        <v>2</v>
      </c>
      <c r="C22" s="88">
        <v>1.72</v>
      </c>
      <c r="D22" s="88">
        <v>8.31</v>
      </c>
      <c r="E22" s="93">
        <v>0.41399999999999998</v>
      </c>
      <c r="F22" s="88">
        <v>0.113</v>
      </c>
      <c r="G22" s="88">
        <v>1.31</v>
      </c>
      <c r="H22" s="88">
        <v>0.7</v>
      </c>
      <c r="I22" s="88">
        <v>3.88</v>
      </c>
      <c r="J22" s="90">
        <v>3</v>
      </c>
      <c r="K22" s="88"/>
      <c r="L22" s="91">
        <f>E22*$J$29/'DOE Res Data'!J22</f>
        <v>0</v>
      </c>
      <c r="M22" s="92">
        <f>G22*$J$29/'DOE Res Data'!J22</f>
        <v>0</v>
      </c>
    </row>
    <row r="23" spans="1:13">
      <c r="A23" s="88" t="s">
        <v>160</v>
      </c>
      <c r="B23" s="88">
        <v>3</v>
      </c>
      <c r="C23" s="88">
        <v>1.8</v>
      </c>
      <c r="D23" s="88">
        <v>7.8</v>
      </c>
      <c r="E23" s="93">
        <v>0.41399999999999998</v>
      </c>
      <c r="F23" s="88">
        <v>0.113</v>
      </c>
      <c r="G23" s="88">
        <v>1.31</v>
      </c>
      <c r="H23" s="88">
        <v>0.6</v>
      </c>
      <c r="I23" s="88">
        <v>3.31</v>
      </c>
      <c r="J23" s="90">
        <v>3</v>
      </c>
      <c r="K23" s="88"/>
      <c r="L23" s="91">
        <f>E23*$J$29/'DOE Res Data'!J23</f>
        <v>0</v>
      </c>
      <c r="M23" s="92">
        <f>G23*$J$29/'DOE Res Data'!J23</f>
        <v>0</v>
      </c>
    </row>
    <row r="24" spans="1:13">
      <c r="A24" s="88" t="s">
        <v>160</v>
      </c>
      <c r="B24" s="88">
        <v>4</v>
      </c>
      <c r="C24" s="88">
        <v>2</v>
      </c>
      <c r="D24" s="88">
        <v>6.26</v>
      </c>
      <c r="E24" s="93">
        <v>0.41599999999999998</v>
      </c>
      <c r="F24" s="88">
        <v>0.16300000000000001</v>
      </c>
      <c r="G24" s="88">
        <v>1.42</v>
      </c>
      <c r="H24" s="88">
        <v>0.4</v>
      </c>
      <c r="I24" s="88">
        <v>2.2200000000000002</v>
      </c>
      <c r="J24" s="90">
        <v>3.3</v>
      </c>
      <c r="K24" s="88"/>
      <c r="L24" s="91">
        <f>E24*$J$29/'DOE Res Data'!J24</f>
        <v>0</v>
      </c>
      <c r="M24" s="92">
        <f>G24*$J$29/'DOE Res Data'!J24</f>
        <v>0</v>
      </c>
    </row>
    <row r="25" spans="1:13">
      <c r="A25" s="88" t="s">
        <v>160</v>
      </c>
      <c r="B25" s="88">
        <v>5</v>
      </c>
      <c r="C25" s="88">
        <v>2.2000000000000002</v>
      </c>
      <c r="D25" s="88">
        <v>4.7300000000000004</v>
      </c>
      <c r="E25" s="89">
        <v>0.38600000000000001</v>
      </c>
      <c r="F25" s="88">
        <v>0.154</v>
      </c>
      <c r="G25" s="88">
        <v>1.34</v>
      </c>
      <c r="H25" s="88">
        <v>0.36</v>
      </c>
      <c r="I25" s="88">
        <v>1.99</v>
      </c>
      <c r="J25" s="90">
        <v>3.41</v>
      </c>
      <c r="K25" s="88"/>
      <c r="L25" s="91">
        <f>E25*$J$29/'DOE Res Data'!J25</f>
        <v>0</v>
      </c>
      <c r="M25" s="92">
        <f>G25*$J$29/'DOE Res Data'!J25</f>
        <v>0</v>
      </c>
    </row>
    <row r="26" spans="1:13">
      <c r="A26" s="88" t="s">
        <v>160</v>
      </c>
      <c r="B26" s="88">
        <v>6</v>
      </c>
      <c r="C26" s="88">
        <v>2.4</v>
      </c>
      <c r="D26" s="88">
        <v>4.42</v>
      </c>
      <c r="E26" s="89">
        <v>0.38700000000000001</v>
      </c>
      <c r="F26" s="88">
        <v>0.16400000000000001</v>
      </c>
      <c r="G26" s="88">
        <v>1.41</v>
      </c>
      <c r="H26" s="88">
        <v>0.2</v>
      </c>
      <c r="I26" s="88">
        <v>1.1299999999999999</v>
      </c>
      <c r="J26" s="90">
        <v>3.6</v>
      </c>
      <c r="K26" s="88"/>
      <c r="L26" s="91">
        <f>E26*$J$29/'DOE Res Data'!J26</f>
        <v>0</v>
      </c>
      <c r="M26" s="92">
        <f>G26*$J$29/'DOE Res Data'!J26</f>
        <v>0</v>
      </c>
    </row>
    <row r="27" spans="1:13">
      <c r="A27" s="88" t="s">
        <v>160</v>
      </c>
      <c r="B27" s="88">
        <v>7</v>
      </c>
      <c r="C27" s="88">
        <v>2.6</v>
      </c>
      <c r="D27" s="88">
        <v>4.01</v>
      </c>
      <c r="E27" s="89">
        <v>0.36199999999999999</v>
      </c>
      <c r="F27" s="88">
        <v>0.16700000000000001</v>
      </c>
      <c r="G27" s="88">
        <v>1.37</v>
      </c>
      <c r="H27" s="88">
        <v>0.21</v>
      </c>
      <c r="I27" s="88">
        <v>1.1399999999999999</v>
      </c>
      <c r="J27" s="90">
        <v>3.83</v>
      </c>
      <c r="K27" s="88"/>
      <c r="L27" s="91">
        <f>E27*$J$29/'DOE Res Data'!J27</f>
        <v>0</v>
      </c>
      <c r="M27" s="92">
        <f>G27*$J$29/'DOE Res Data'!J27</f>
        <v>0</v>
      </c>
    </row>
    <row r="28" spans="1:13">
      <c r="A28" s="88" t="s">
        <v>160</v>
      </c>
      <c r="B28" s="88">
        <v>8</v>
      </c>
      <c r="C28" s="88">
        <v>2.89</v>
      </c>
      <c r="D28" s="88">
        <v>3.39</v>
      </c>
      <c r="E28" s="93">
        <v>0.35899999999999999</v>
      </c>
      <c r="F28" s="88">
        <v>0.155</v>
      </c>
      <c r="G28" s="88">
        <v>1.38</v>
      </c>
      <c r="H28" s="88">
        <v>0.04</v>
      </c>
      <c r="I28" s="88">
        <v>0.25</v>
      </c>
      <c r="J28" s="90">
        <v>3.9</v>
      </c>
      <c r="K28" s="88"/>
      <c r="L28" s="91">
        <f>E28*$J$29/'DOE Res Data'!J28</f>
        <v>0</v>
      </c>
      <c r="M28" s="92">
        <f>G28*$J$29/'DOE Res Data'!J28</f>
        <v>0</v>
      </c>
    </row>
    <row r="29" spans="1:13">
      <c r="A29" s="94"/>
      <c r="B29" s="94"/>
      <c r="C29" s="94"/>
      <c r="D29" s="94"/>
      <c r="E29" s="95"/>
      <c r="F29" s="94"/>
      <c r="G29" s="94"/>
      <c r="H29" s="94"/>
      <c r="I29" s="96" t="s">
        <v>182</v>
      </c>
      <c r="J29" s="97">
        <f>'SavingsData&amp;Analysis'!AH11</f>
        <v>0</v>
      </c>
      <c r="K29" s="94"/>
      <c r="L29" s="98"/>
      <c r="M29" s="94"/>
    </row>
    <row r="30" spans="1:13" s="100" customFormat="1">
      <c r="A30" s="99" t="s">
        <v>183</v>
      </c>
    </row>
    <row r="31" spans="1:13">
      <c r="A31" s="83" t="s">
        <v>184</v>
      </c>
    </row>
    <row r="32" spans="1:13">
      <c r="B32" s="101" t="s">
        <v>185</v>
      </c>
      <c r="C32" s="101" t="s">
        <v>186</v>
      </c>
    </row>
    <row r="33" spans="2:3">
      <c r="B33" s="80">
        <f t="array" ref="B33:C33">LINEST(M11:M28,L11:L28,TRUE,FALSE)</f>
        <v>0</v>
      </c>
      <c r="C33" s="80">
        <v>0</v>
      </c>
    </row>
    <row r="52" spans="1:7" s="104" customFormat="1">
      <c r="A52" s="102"/>
      <c r="B52" s="103"/>
      <c r="C52" s="103"/>
      <c r="D52" s="103"/>
    </row>
    <row r="53" spans="1:7" ht="30.75" customHeight="1">
      <c r="A53" s="105"/>
      <c r="B53" s="105"/>
      <c r="C53" s="105"/>
      <c r="D53" s="106"/>
    </row>
    <row r="54" spans="1:7" ht="15">
      <c r="A54" s="107"/>
      <c r="B54" s="108"/>
      <c r="C54" s="108"/>
      <c r="D54" s="106"/>
    </row>
    <row r="55" spans="1:7" ht="15">
      <c r="A55" s="107"/>
      <c r="B55" s="108"/>
      <c r="C55" s="108"/>
      <c r="D55" s="106"/>
    </row>
    <row r="56" spans="1:7" ht="15">
      <c r="A56" s="107"/>
      <c r="B56" s="108"/>
      <c r="C56" s="108"/>
      <c r="D56" s="106"/>
      <c r="E56" s="109"/>
    </row>
    <row r="57" spans="1:7" ht="15">
      <c r="A57" s="107"/>
      <c r="B57" s="108"/>
      <c r="C57" s="108"/>
      <c r="D57" s="106"/>
      <c r="E57" s="83"/>
      <c r="F57" s="83"/>
    </row>
    <row r="58" spans="1:7" ht="15">
      <c r="A58" s="107"/>
      <c r="B58" s="108"/>
      <c r="C58" s="108"/>
      <c r="D58" s="106"/>
    </row>
    <row r="59" spans="1:7" ht="15">
      <c r="A59" s="107"/>
      <c r="B59" s="108"/>
      <c r="C59" s="108"/>
      <c r="D59" s="106"/>
      <c r="E59" s="109"/>
    </row>
    <row r="60" spans="1:7" ht="15">
      <c r="A60" s="107"/>
      <c r="B60" s="108"/>
      <c r="C60" s="108"/>
      <c r="D60" s="106"/>
    </row>
    <row r="61" spans="1:7" ht="15">
      <c r="A61" s="107"/>
      <c r="B61" s="108"/>
      <c r="C61" s="108"/>
      <c r="D61" s="106"/>
    </row>
    <row r="62" spans="1:7" ht="39.75" customHeight="1">
      <c r="A62" s="110"/>
      <c r="B62" s="111"/>
      <c r="C62" s="111"/>
      <c r="D62" s="103"/>
      <c r="E62" s="104"/>
      <c r="F62" s="104"/>
      <c r="G62" s="104"/>
    </row>
    <row r="63" spans="1:7">
      <c r="A63" s="104"/>
      <c r="B63" s="104"/>
      <c r="C63" s="104"/>
      <c r="D63" s="104"/>
      <c r="E63" s="104"/>
      <c r="F63" s="104"/>
      <c r="G63" s="104"/>
    </row>
    <row r="64" spans="1:7">
      <c r="A64" s="104"/>
      <c r="B64" s="104"/>
      <c r="C64" s="104"/>
      <c r="D64" s="104"/>
      <c r="E64" s="104"/>
      <c r="F64" s="104"/>
      <c r="G64" s="104"/>
    </row>
    <row r="65" spans="1:7">
      <c r="A65" s="104"/>
      <c r="B65" s="104"/>
      <c r="C65" s="104"/>
      <c r="D65" s="104"/>
      <c r="E65" s="104"/>
      <c r="F65" s="104"/>
      <c r="G65" s="104"/>
    </row>
    <row r="66" spans="1:7">
      <c r="A66" s="104"/>
      <c r="B66" s="104"/>
      <c r="C66" s="104"/>
      <c r="D66" s="104"/>
      <c r="E66" s="104"/>
      <c r="F66" s="104"/>
      <c r="G66" s="104"/>
    </row>
    <row r="67" spans="1:7">
      <c r="A67" s="104"/>
      <c r="B67" s="104"/>
      <c r="C67" s="104"/>
      <c r="D67" s="104"/>
      <c r="E67" s="104"/>
      <c r="F67" s="104"/>
      <c r="G67" s="104"/>
    </row>
  </sheetData>
  <mergeCells count="2">
    <mergeCell ref="A1:J1"/>
    <mergeCell ref="A4:J4"/>
  </mergeCells>
  <hyperlinks>
    <hyperlink ref="A6" r:id="rId1"/>
  </hyperlinks>
  <pageMargins left="0.7" right="0.7" top="0.75" bottom="0.75" header="0.3" footer="0.3"/>
  <pageSetup orientation="portrait" verticalDpi="0" r:id="rId2"/>
  <drawing r:id="rId3"/>
</worksheet>
</file>

<file path=xl/worksheets/sheet2.xml><?xml version="1.0" encoding="utf-8"?>
<worksheet xmlns="http://schemas.openxmlformats.org/spreadsheetml/2006/main" xmlns:r="http://schemas.openxmlformats.org/officeDocument/2006/relationships">
  <dimension ref="A1:BD10"/>
  <sheetViews>
    <sheetView workbookViewId="0">
      <selection activeCell="D26" sqref="D26"/>
    </sheetView>
  </sheetViews>
  <sheetFormatPr defaultRowHeight="12.75"/>
  <cols>
    <col min="1" max="2" width="21.85546875" customWidth="1"/>
    <col min="3" max="3" width="40.28515625" bestFit="1" customWidth="1"/>
    <col min="4" max="4" width="12.28515625" bestFit="1" customWidth="1"/>
    <col min="5" max="5" width="30.5703125" bestFit="1" customWidth="1"/>
    <col min="10" max="10" width="15.42578125" bestFit="1" customWidth="1"/>
  </cols>
  <sheetData>
    <row r="1" spans="1:56" ht="15.75" thickBot="1">
      <c r="A1" s="46" t="s">
        <v>483</v>
      </c>
      <c r="B1" s="46" t="s">
        <v>484</v>
      </c>
      <c r="C1" s="46" t="s">
        <v>485</v>
      </c>
      <c r="D1" s="46" t="s">
        <v>486</v>
      </c>
      <c r="E1" s="46" t="s">
        <v>487</v>
      </c>
      <c r="F1" s="46" t="s">
        <v>488</v>
      </c>
      <c r="G1" s="46" t="s">
        <v>489</v>
      </c>
      <c r="H1" s="46" t="s">
        <v>490</v>
      </c>
      <c r="I1" s="46" t="s">
        <v>65</v>
      </c>
      <c r="J1" s="46" t="s">
        <v>66</v>
      </c>
      <c r="K1" s="57">
        <v>2016</v>
      </c>
      <c r="L1" s="51">
        <v>2017</v>
      </c>
      <c r="M1" s="51">
        <v>2018</v>
      </c>
      <c r="N1" s="51">
        <v>2019</v>
      </c>
      <c r="O1" s="51">
        <v>2020</v>
      </c>
      <c r="P1" s="51">
        <v>2021</v>
      </c>
      <c r="Q1" s="51">
        <v>2022</v>
      </c>
      <c r="R1" s="51">
        <v>2023</v>
      </c>
      <c r="S1" s="51">
        <v>2024</v>
      </c>
      <c r="T1" s="51">
        <v>2025</v>
      </c>
      <c r="U1" s="51">
        <v>2026</v>
      </c>
      <c r="V1" s="51">
        <v>2027</v>
      </c>
      <c r="W1" s="51">
        <v>2028</v>
      </c>
      <c r="X1" s="51">
        <v>2029</v>
      </c>
      <c r="Y1" s="51">
        <v>2030</v>
      </c>
      <c r="Z1" s="51">
        <v>2031</v>
      </c>
      <c r="AA1" s="51">
        <v>2032</v>
      </c>
      <c r="AB1" s="51">
        <v>2033</v>
      </c>
      <c r="AC1" s="51">
        <v>2034</v>
      </c>
      <c r="AD1" s="51">
        <v>2035</v>
      </c>
      <c r="AE1" s="52" t="s">
        <v>146</v>
      </c>
      <c r="AF1" s="30" t="s">
        <v>277</v>
      </c>
      <c r="AG1" s="31"/>
      <c r="AH1" s="31"/>
      <c r="AI1" s="31"/>
      <c r="AJ1" s="31"/>
      <c r="AK1" s="31"/>
      <c r="AL1" s="31"/>
      <c r="AM1" s="31"/>
      <c r="AN1" s="31"/>
      <c r="AO1" s="31"/>
      <c r="AP1" s="31"/>
      <c r="AQ1" s="25"/>
      <c r="AR1" s="29"/>
      <c r="AS1" s="30" t="s">
        <v>278</v>
      </c>
      <c r="AT1" s="31"/>
      <c r="AU1" s="31"/>
      <c r="AV1" s="31"/>
      <c r="AW1" s="31"/>
      <c r="AX1" s="31"/>
      <c r="AY1" s="31"/>
      <c r="AZ1" s="31"/>
      <c r="BA1" s="31"/>
      <c r="BB1" s="31"/>
      <c r="BC1" s="31"/>
      <c r="BD1" s="25"/>
    </row>
    <row r="2" spans="1:56" ht="15">
      <c r="A2" s="46"/>
      <c r="B2" s="46"/>
      <c r="C2" s="46"/>
      <c r="D2" s="46"/>
      <c r="E2" s="46"/>
      <c r="F2" s="46" t="s">
        <v>279</v>
      </c>
      <c r="G2" s="46" t="s">
        <v>46</v>
      </c>
      <c r="H2" s="46" t="s">
        <v>64</v>
      </c>
      <c r="I2" s="46">
        <v>1</v>
      </c>
      <c r="J2" s="46"/>
      <c r="K2" s="58" t="str">
        <f t="shared" ref="K2:AD2" si="0">CONCATENATE("aMW_",K$1)</f>
        <v>aMW_2016</v>
      </c>
      <c r="L2" s="53" t="str">
        <f t="shared" si="0"/>
        <v>aMW_2017</v>
      </c>
      <c r="M2" s="53" t="str">
        <f t="shared" si="0"/>
        <v>aMW_2018</v>
      </c>
      <c r="N2" s="53" t="str">
        <f t="shared" si="0"/>
        <v>aMW_2019</v>
      </c>
      <c r="O2" s="53" t="str">
        <f t="shared" si="0"/>
        <v>aMW_2020</v>
      </c>
      <c r="P2" s="53" t="str">
        <f t="shared" si="0"/>
        <v>aMW_2021</v>
      </c>
      <c r="Q2" s="53" t="str">
        <f t="shared" si="0"/>
        <v>aMW_2022</v>
      </c>
      <c r="R2" s="53" t="str">
        <f t="shared" si="0"/>
        <v>aMW_2023</v>
      </c>
      <c r="S2" s="53" t="str">
        <f t="shared" si="0"/>
        <v>aMW_2024</v>
      </c>
      <c r="T2" s="53" t="str">
        <f t="shared" si="0"/>
        <v>aMW_2025</v>
      </c>
      <c r="U2" s="53" t="str">
        <f t="shared" si="0"/>
        <v>aMW_2026</v>
      </c>
      <c r="V2" s="53" t="str">
        <f t="shared" si="0"/>
        <v>aMW_2027</v>
      </c>
      <c r="W2" s="53" t="str">
        <f t="shared" si="0"/>
        <v>aMW_2028</v>
      </c>
      <c r="X2" s="53" t="str">
        <f t="shared" si="0"/>
        <v>aMW_2029</v>
      </c>
      <c r="Y2" s="53" t="str">
        <f t="shared" si="0"/>
        <v>aMW_2030</v>
      </c>
      <c r="Z2" s="53" t="str">
        <f t="shared" si="0"/>
        <v>aMW_2031</v>
      </c>
      <c r="AA2" s="53" t="str">
        <f t="shared" si="0"/>
        <v>aMW_2032</v>
      </c>
      <c r="AB2" s="53" t="str">
        <f t="shared" si="0"/>
        <v>aMW_2033</v>
      </c>
      <c r="AC2" s="53" t="str">
        <f t="shared" si="0"/>
        <v>aMW_2034</v>
      </c>
      <c r="AD2" s="53" t="str">
        <f t="shared" si="0"/>
        <v>aMW_2035</v>
      </c>
      <c r="AE2" s="54" t="s">
        <v>146</v>
      </c>
      <c r="AF2" s="23" t="s">
        <v>33</v>
      </c>
      <c r="AG2" s="23" t="s">
        <v>34</v>
      </c>
      <c r="AH2" s="23" t="s">
        <v>35</v>
      </c>
      <c r="AI2" s="23" t="s">
        <v>36</v>
      </c>
      <c r="AJ2" s="23" t="s">
        <v>37</v>
      </c>
      <c r="AK2" s="23" t="s">
        <v>38</v>
      </c>
      <c r="AL2" s="23" t="s">
        <v>39</v>
      </c>
      <c r="AM2" s="23" t="s">
        <v>40</v>
      </c>
      <c r="AN2" s="23" t="s">
        <v>41</v>
      </c>
      <c r="AO2" s="23" t="s">
        <v>42</v>
      </c>
      <c r="AP2" s="23" t="s">
        <v>43</v>
      </c>
      <c r="AQ2" s="23" t="s">
        <v>44</v>
      </c>
      <c r="AR2" s="23"/>
      <c r="AS2" s="23" t="s">
        <v>33</v>
      </c>
      <c r="AT2" s="23" t="s">
        <v>34</v>
      </c>
      <c r="AU2" s="23" t="s">
        <v>35</v>
      </c>
      <c r="AV2" s="23" t="s">
        <v>36</v>
      </c>
      <c r="AW2" s="23" t="s">
        <v>37</v>
      </c>
      <c r="AX2" s="23" t="s">
        <v>38</v>
      </c>
      <c r="AY2" s="23" t="s">
        <v>39</v>
      </c>
      <c r="AZ2" s="23" t="s">
        <v>40</v>
      </c>
      <c r="BA2" s="23" t="s">
        <v>41</v>
      </c>
      <c r="BB2" s="23" t="s">
        <v>42</v>
      </c>
      <c r="BC2" s="23" t="s">
        <v>43</v>
      </c>
      <c r="BD2" s="23" t="s">
        <v>44</v>
      </c>
    </row>
    <row r="3" spans="1:56" ht="15">
      <c r="A3" s="64" t="str">
        <f>VLOOKUP(CONCATENATE($C3," - ",$B3),[2]ACHIEV!$B$12:$C$100,2,FALSE)</f>
        <v>LOMax60</v>
      </c>
      <c r="B3" s="64" t="str">
        <f>'SC-New'!$C$7</f>
        <v>New</v>
      </c>
      <c r="C3" s="64" t="str">
        <f>'SC-New'!$C$8</f>
        <v>Clothes Dryer</v>
      </c>
      <c r="D3" s="64" t="s">
        <v>491</v>
      </c>
      <c r="E3" s="64" t="str">
        <f>'SC-New'!$A$9</f>
        <v>Dryer</v>
      </c>
      <c r="F3" s="183">
        <f t="shared" ref="F3:F10" si="1">VLOOKUP($J3,MeasureOutput,14,FALSE)</f>
        <v>0.12690062527257945</v>
      </c>
      <c r="G3" s="55">
        <f>'SC-New'!A44</f>
        <v>193.75383015309905</v>
      </c>
      <c r="H3" s="55">
        <f>'SC-New'!B44</f>
        <v>120.70681718966021</v>
      </c>
      <c r="I3" s="7" t="str">
        <f>'SC-New'!C44</f>
        <v>Single Family</v>
      </c>
      <c r="J3" s="7" t="str">
        <f>'SC-New'!D44</f>
        <v>Heat Pump Dryer</v>
      </c>
      <c r="K3" s="20">
        <f ca="1">'SC-New'!E44</f>
        <v>1.168480725353235E-2</v>
      </c>
      <c r="L3" s="20">
        <f ca="1">'SC-New'!F44</f>
        <v>3.3307608568946011E-2</v>
      </c>
      <c r="M3" s="20">
        <f ca="1">'SC-New'!G44</f>
        <v>6.240516156711004E-2</v>
      </c>
      <c r="N3" s="20">
        <f ca="1">'SC-New'!H44</f>
        <v>9.8957705424743483E-2</v>
      </c>
      <c r="O3" s="20">
        <f ca="1">'SC-New'!I44</f>
        <v>0.14135306159238539</v>
      </c>
      <c r="P3" s="20">
        <f ca="1">'SC-New'!J44</f>
        <v>0.18090106125090136</v>
      </c>
      <c r="Q3" s="20">
        <f ca="1">'SC-New'!K44</f>
        <v>0.21824677481401977</v>
      </c>
      <c r="R3" s="20">
        <f ca="1">'SC-New'!L44</f>
        <v>0.25699498568111495</v>
      </c>
      <c r="S3" s="20">
        <f ca="1">'SC-New'!M44</f>
        <v>0.29149469296866554</v>
      </c>
      <c r="T3" s="20">
        <f ca="1">'SC-New'!N44</f>
        <v>0.33234272014984134</v>
      </c>
      <c r="U3" s="20">
        <f ca="1">'SC-New'!O44</f>
        <v>0.36854485886904059</v>
      </c>
      <c r="V3" s="20">
        <f ca="1">'SC-New'!P44</f>
        <v>0.39536423685089306</v>
      </c>
      <c r="W3" s="20">
        <f ca="1">'SC-New'!Q44</f>
        <v>0.41386492596438018</v>
      </c>
      <c r="X3" s="20">
        <f ca="1">'SC-New'!R44</f>
        <v>0.44165409646547815</v>
      </c>
      <c r="Y3" s="20">
        <f ca="1">'SC-New'!S44</f>
        <v>0.47291881218531401</v>
      </c>
      <c r="Z3" s="20">
        <f ca="1">'SC-New'!T44</f>
        <v>0.49542864322456825</v>
      </c>
      <c r="AA3" s="20">
        <f ca="1">'SC-New'!U44</f>
        <v>0.5014112872584916</v>
      </c>
      <c r="AB3" s="20">
        <f ca="1">'SC-New'!V44</f>
        <v>0.521621308220656</v>
      </c>
      <c r="AC3" s="20">
        <f ca="1">'SC-New'!W44</f>
        <v>0.54287069409229904</v>
      </c>
      <c r="AD3" s="20">
        <f ca="1">'SC-New'!X44</f>
        <v>0.5654794014260941</v>
      </c>
      <c r="AE3" s="20">
        <f ca="1">'SC-New'!Y44</f>
        <v>6.3468468438284749</v>
      </c>
      <c r="AF3" s="184">
        <f t="shared" ref="AF3:AO10" si="2">VLOOKUP($J3,MeasureOutput,COLUMN()-17,FALSE)</f>
        <v>25.998903521722269</v>
      </c>
      <c r="AG3" s="184">
        <f t="shared" si="2"/>
        <v>22.565339921277662</v>
      </c>
      <c r="AH3" s="184">
        <f t="shared" si="2"/>
        <v>12.339300539959087</v>
      </c>
      <c r="AI3" s="184">
        <f t="shared" si="2"/>
        <v>6.4991456486470263</v>
      </c>
      <c r="AJ3" s="184">
        <f t="shared" si="2"/>
        <v>6.7197692956179171</v>
      </c>
      <c r="AK3" s="184">
        <f t="shared" si="2"/>
        <v>6.7595452690387186</v>
      </c>
      <c r="AL3" s="184">
        <f t="shared" si="2"/>
        <v>6.4232269762431988</v>
      </c>
      <c r="AM3" s="184">
        <f t="shared" si="2"/>
        <v>6.9292135886017512</v>
      </c>
      <c r="AN3" s="184">
        <f t="shared" si="2"/>
        <v>6.148727846969483</v>
      </c>
      <c r="AO3" s="184">
        <f t="shared" si="2"/>
        <v>6.9457158966125707</v>
      </c>
      <c r="AP3" s="184">
        <f t="shared" ref="AP3:BD10" si="3">VLOOKUP($J3,MeasureOutput,COLUMN()-17,FALSE)</f>
        <v>5.5583585066984815</v>
      </c>
      <c r="AQ3" s="184">
        <f t="shared" si="3"/>
        <v>5.6455218388053563</v>
      </c>
      <c r="AR3" s="184">
        <f t="shared" si="3"/>
        <v>0</v>
      </c>
      <c r="AS3" s="184">
        <f t="shared" si="3"/>
        <v>12.205348763245912</v>
      </c>
      <c r="AT3" s="184">
        <f t="shared" si="3"/>
        <v>10.021442568518522</v>
      </c>
      <c r="AU3" s="184">
        <f t="shared" si="3"/>
        <v>6.0168418070261298</v>
      </c>
      <c r="AV3" s="184">
        <f t="shared" si="3"/>
        <v>5.1608026201739339</v>
      </c>
      <c r="AW3" s="184">
        <f t="shared" si="3"/>
        <v>5.2529819710325389</v>
      </c>
      <c r="AX3" s="184">
        <f t="shared" si="3"/>
        <v>4.8834336967416307</v>
      </c>
      <c r="AY3" s="184">
        <f t="shared" si="3"/>
        <v>5.4611470934471988</v>
      </c>
      <c r="AZ3" s="184">
        <f t="shared" si="3"/>
        <v>4.9545426176598397</v>
      </c>
      <c r="BA3" s="184">
        <f t="shared" si="3"/>
        <v>5.3102013347418939</v>
      </c>
      <c r="BB3" s="184">
        <f t="shared" si="3"/>
        <v>4.9804439042303779</v>
      </c>
      <c r="BC3" s="184">
        <f t="shared" si="3"/>
        <v>5.4905876068860371</v>
      </c>
      <c r="BD3" s="184">
        <f t="shared" si="3"/>
        <v>5.4832873192014882</v>
      </c>
    </row>
    <row r="4" spans="1:56" ht="15">
      <c r="A4" s="64" t="str">
        <f>VLOOKUP(CONCATENATE($C4," - ",$B4),[2]ACHIEV!$B$12:$C$100,2,FALSE)</f>
        <v>LOMax60</v>
      </c>
      <c r="B4" s="64" t="str">
        <f>'SC-New'!$C$7</f>
        <v>New</v>
      </c>
      <c r="C4" s="64" t="str">
        <f>'SC-New'!$C$8</f>
        <v>Clothes Dryer</v>
      </c>
      <c r="D4" s="64" t="s">
        <v>491</v>
      </c>
      <c r="E4" s="64" t="str">
        <f>'SC-New'!$A$9</f>
        <v>Dryer</v>
      </c>
      <c r="F4" s="183">
        <f t="shared" si="1"/>
        <v>0.12690062527257945</v>
      </c>
      <c r="G4" s="55">
        <f>'SC-New'!A45</f>
        <v>193.75383015309905</v>
      </c>
      <c r="H4" s="55">
        <f>'SC-New'!B45</f>
        <v>120.70681718966021</v>
      </c>
      <c r="I4" s="7" t="str">
        <f>'SC-New'!C45</f>
        <v>Multifamily - Low Rise</v>
      </c>
      <c r="J4" s="7" t="str">
        <f>'SC-New'!D45</f>
        <v>Heat Pump Dryer</v>
      </c>
      <c r="K4" s="20">
        <f ca="1">'SC-New'!E45</f>
        <v>2.2809026308523396E-3</v>
      </c>
      <c r="L4" s="20">
        <f ca="1">'SC-New'!F45</f>
        <v>6.7203232869378748E-3</v>
      </c>
      <c r="M4" s="20">
        <f ca="1">'SC-New'!G45</f>
        <v>1.3165359965005605E-2</v>
      </c>
      <c r="N4" s="20">
        <f ca="1">'SC-New'!H45</f>
        <v>2.0892187605454447E-2</v>
      </c>
      <c r="O4" s="20">
        <f ca="1">'SC-New'!I45</f>
        <v>2.890622358057449E-2</v>
      </c>
      <c r="P4" s="20">
        <f ca="1">'SC-New'!J45</f>
        <v>3.7431899630070729E-2</v>
      </c>
      <c r="Q4" s="20">
        <f ca="1">'SC-New'!K45</f>
        <v>4.6031377282412939E-2</v>
      </c>
      <c r="R4" s="20">
        <f ca="1">'SC-New'!L45</f>
        <v>5.5477139750516186E-2</v>
      </c>
      <c r="S4" s="20">
        <f ca="1">'SC-New'!M45</f>
        <v>6.5126980407507473E-2</v>
      </c>
      <c r="T4" s="20">
        <f ca="1">'SC-New'!N45</f>
        <v>7.4939805029837145E-2</v>
      </c>
      <c r="U4" s="20">
        <f ca="1">'SC-New'!O45</f>
        <v>8.287122439830262E-2</v>
      </c>
      <c r="V4" s="20">
        <f ca="1">'SC-New'!P45</f>
        <v>9.0082790152922212E-2</v>
      </c>
      <c r="W4" s="20">
        <f ca="1">'SC-New'!Q45</f>
        <v>9.7019158612299594E-2</v>
      </c>
      <c r="X4" s="20">
        <f ca="1">'SC-New'!R45</f>
        <v>0.10230044253113325</v>
      </c>
      <c r="Y4" s="20">
        <f ca="1">'SC-New'!S45</f>
        <v>0.10697369559377806</v>
      </c>
      <c r="Z4" s="20">
        <f ca="1">'SC-New'!T45</f>
        <v>0.11024272924816073</v>
      </c>
      <c r="AA4" s="20">
        <f ca="1">'SC-New'!U45</f>
        <v>0.11342396253997</v>
      </c>
      <c r="AB4" s="20">
        <f ca="1">'SC-New'!V45</f>
        <v>0.11669943592364279</v>
      </c>
      <c r="AC4" s="20">
        <f ca="1">'SC-New'!W45</f>
        <v>0.11881327058618329</v>
      </c>
      <c r="AD4" s="20">
        <f ca="1">'SC-New'!X45</f>
        <v>0.12246185925980638</v>
      </c>
      <c r="AE4" s="20">
        <f ca="1">'SC-New'!Y45</f>
        <v>1.4118607680153683</v>
      </c>
      <c r="AF4" s="184">
        <f t="shared" si="2"/>
        <v>25.998903521722269</v>
      </c>
      <c r="AG4" s="184">
        <f t="shared" si="2"/>
        <v>22.565339921277662</v>
      </c>
      <c r="AH4" s="184">
        <f t="shared" si="2"/>
        <v>12.339300539959087</v>
      </c>
      <c r="AI4" s="184">
        <f t="shared" si="2"/>
        <v>6.4991456486470263</v>
      </c>
      <c r="AJ4" s="184">
        <f t="shared" si="2"/>
        <v>6.7197692956179171</v>
      </c>
      <c r="AK4" s="184">
        <f t="shared" si="2"/>
        <v>6.7595452690387186</v>
      </c>
      <c r="AL4" s="184">
        <f t="shared" si="2"/>
        <v>6.4232269762431988</v>
      </c>
      <c r="AM4" s="184">
        <f t="shared" si="2"/>
        <v>6.9292135886017512</v>
      </c>
      <c r="AN4" s="184">
        <f t="shared" si="2"/>
        <v>6.148727846969483</v>
      </c>
      <c r="AO4" s="184">
        <f t="shared" si="2"/>
        <v>6.9457158966125707</v>
      </c>
      <c r="AP4" s="184">
        <f t="shared" si="3"/>
        <v>5.5583585066984815</v>
      </c>
      <c r="AQ4" s="184">
        <f t="shared" si="3"/>
        <v>5.6455218388053563</v>
      </c>
      <c r="AR4" s="184">
        <f t="shared" si="3"/>
        <v>0</v>
      </c>
      <c r="AS4" s="184">
        <f t="shared" si="3"/>
        <v>12.205348763245912</v>
      </c>
      <c r="AT4" s="184">
        <f t="shared" si="3"/>
        <v>10.021442568518522</v>
      </c>
      <c r="AU4" s="184">
        <f t="shared" si="3"/>
        <v>6.0168418070261298</v>
      </c>
      <c r="AV4" s="184">
        <f t="shared" si="3"/>
        <v>5.1608026201739339</v>
      </c>
      <c r="AW4" s="184">
        <f t="shared" si="3"/>
        <v>5.2529819710325389</v>
      </c>
      <c r="AX4" s="184">
        <f t="shared" si="3"/>
        <v>4.8834336967416307</v>
      </c>
      <c r="AY4" s="184">
        <f t="shared" si="3"/>
        <v>5.4611470934471988</v>
      </c>
      <c r="AZ4" s="184">
        <f t="shared" si="3"/>
        <v>4.9545426176598397</v>
      </c>
      <c r="BA4" s="184">
        <f t="shared" si="3"/>
        <v>5.3102013347418939</v>
      </c>
      <c r="BB4" s="184">
        <f t="shared" si="3"/>
        <v>4.9804439042303779</v>
      </c>
      <c r="BC4" s="184">
        <f t="shared" si="3"/>
        <v>5.4905876068860371</v>
      </c>
      <c r="BD4" s="184">
        <f t="shared" si="3"/>
        <v>5.4832873192014882</v>
      </c>
    </row>
    <row r="5" spans="1:56" ht="15">
      <c r="A5" s="64" t="str">
        <f>VLOOKUP(CONCATENATE($C5," - ",$B5),[2]ACHIEV!$B$12:$C$100,2,FALSE)</f>
        <v>LOMax60</v>
      </c>
      <c r="B5" s="64" t="str">
        <f>'SC-New'!$C$7</f>
        <v>New</v>
      </c>
      <c r="C5" s="64" t="str">
        <f>'SC-New'!$C$8</f>
        <v>Clothes Dryer</v>
      </c>
      <c r="D5" s="64" t="s">
        <v>491</v>
      </c>
      <c r="E5" s="64" t="str">
        <f>'SC-New'!$A$9</f>
        <v>Dryer</v>
      </c>
      <c r="F5" s="183">
        <f t="shared" si="1"/>
        <v>0.12690062527257945</v>
      </c>
      <c r="G5" s="55">
        <f>'SC-New'!A46</f>
        <v>193.75383015309905</v>
      </c>
      <c r="H5" s="55">
        <f>'SC-New'!B46</f>
        <v>120.70681718966021</v>
      </c>
      <c r="I5" s="7" t="str">
        <f>'SC-New'!C46</f>
        <v>Multifamily - High Rise</v>
      </c>
      <c r="J5" s="7" t="str">
        <f>'SC-New'!D46</f>
        <v>Heat Pump Dryer</v>
      </c>
      <c r="K5" s="20">
        <f ca="1">'SC-New'!E46</f>
        <v>5.1204312558133082E-4</v>
      </c>
      <c r="L5" s="20">
        <f ca="1">'SC-New'!F46</f>
        <v>1.5298926605758871E-3</v>
      </c>
      <c r="M5" s="20">
        <f ca="1">'SC-New'!G46</f>
        <v>3.0422252812750627E-3</v>
      </c>
      <c r="N5" s="20">
        <f ca="1">'SC-New'!H46</f>
        <v>4.7163999348677071E-3</v>
      </c>
      <c r="O5" s="20">
        <f ca="1">'SC-New'!I46</f>
        <v>6.3991691127234379E-3</v>
      </c>
      <c r="P5" s="20">
        <f ca="1">'SC-New'!J46</f>
        <v>8.4106603145684862E-3</v>
      </c>
      <c r="Q5" s="20">
        <f ca="1">'SC-New'!K46</f>
        <v>1.0373257830943094E-2</v>
      </c>
      <c r="R5" s="20">
        <f ca="1">'SC-New'!L46</f>
        <v>1.2657283801894651E-2</v>
      </c>
      <c r="S5" s="20">
        <f ca="1">'SC-New'!M46</f>
        <v>1.4754462225925547E-2</v>
      </c>
      <c r="T5" s="20">
        <f ca="1">'SC-New'!N46</f>
        <v>1.6975773053707652E-2</v>
      </c>
      <c r="U5" s="20">
        <f ca="1">'SC-New'!O46</f>
        <v>1.8546461747637476E-2</v>
      </c>
      <c r="V5" s="20">
        <f ca="1">'SC-New'!P46</f>
        <v>2.0121397100726954E-2</v>
      </c>
      <c r="W5" s="20">
        <f ca="1">'SC-New'!Q46</f>
        <v>2.1483802922027506E-2</v>
      </c>
      <c r="X5" s="20">
        <f ca="1">'SC-New'!R46</f>
        <v>2.2830759492398985E-2</v>
      </c>
      <c r="Y5" s="20">
        <f ca="1">'SC-New'!S46</f>
        <v>2.3987435914683466E-2</v>
      </c>
      <c r="Z5" s="20">
        <f ca="1">'SC-New'!T46</f>
        <v>2.4702965946223E-2</v>
      </c>
      <c r="AA5" s="20">
        <f ca="1">'SC-New'!U46</f>
        <v>2.5446304739492061E-2</v>
      </c>
      <c r="AB5" s="20">
        <f ca="1">'SC-New'!V46</f>
        <v>2.5906579568248364E-2</v>
      </c>
      <c r="AC5" s="20">
        <f ca="1">'SC-New'!W46</f>
        <v>2.6790997375758688E-2</v>
      </c>
      <c r="AD5" s="20">
        <f ca="1">'SC-New'!X46</f>
        <v>2.7592295447224087E-2</v>
      </c>
      <c r="AE5" s="20">
        <f ca="1">'SC-New'!Y46</f>
        <v>0.31678016759648342</v>
      </c>
      <c r="AF5" s="184">
        <f t="shared" si="2"/>
        <v>25.998903521722269</v>
      </c>
      <c r="AG5" s="184">
        <f t="shared" si="2"/>
        <v>22.565339921277662</v>
      </c>
      <c r="AH5" s="184">
        <f t="shared" si="2"/>
        <v>12.339300539959087</v>
      </c>
      <c r="AI5" s="184">
        <f t="shared" si="2"/>
        <v>6.4991456486470263</v>
      </c>
      <c r="AJ5" s="184">
        <f t="shared" si="2"/>
        <v>6.7197692956179171</v>
      </c>
      <c r="AK5" s="184">
        <f t="shared" si="2"/>
        <v>6.7595452690387186</v>
      </c>
      <c r="AL5" s="184">
        <f t="shared" si="2"/>
        <v>6.4232269762431988</v>
      </c>
      <c r="AM5" s="184">
        <f t="shared" si="2"/>
        <v>6.9292135886017512</v>
      </c>
      <c r="AN5" s="184">
        <f t="shared" si="2"/>
        <v>6.148727846969483</v>
      </c>
      <c r="AO5" s="184">
        <f t="shared" si="2"/>
        <v>6.9457158966125707</v>
      </c>
      <c r="AP5" s="184">
        <f t="shared" si="3"/>
        <v>5.5583585066984815</v>
      </c>
      <c r="AQ5" s="184">
        <f t="shared" si="3"/>
        <v>5.6455218388053563</v>
      </c>
      <c r="AR5" s="184">
        <f t="shared" si="3"/>
        <v>0</v>
      </c>
      <c r="AS5" s="184">
        <f t="shared" si="3"/>
        <v>12.205348763245912</v>
      </c>
      <c r="AT5" s="184">
        <f t="shared" si="3"/>
        <v>10.021442568518522</v>
      </c>
      <c r="AU5" s="184">
        <f t="shared" si="3"/>
        <v>6.0168418070261298</v>
      </c>
      <c r="AV5" s="184">
        <f t="shared" si="3"/>
        <v>5.1608026201739339</v>
      </c>
      <c r="AW5" s="184">
        <f t="shared" si="3"/>
        <v>5.2529819710325389</v>
      </c>
      <c r="AX5" s="184">
        <f t="shared" si="3"/>
        <v>4.8834336967416307</v>
      </c>
      <c r="AY5" s="184">
        <f t="shared" si="3"/>
        <v>5.4611470934471988</v>
      </c>
      <c r="AZ5" s="184">
        <f t="shared" si="3"/>
        <v>4.9545426176598397</v>
      </c>
      <c r="BA5" s="184">
        <f t="shared" si="3"/>
        <v>5.3102013347418939</v>
      </c>
      <c r="BB5" s="184">
        <f t="shared" si="3"/>
        <v>4.9804439042303779</v>
      </c>
      <c r="BC5" s="184">
        <f t="shared" si="3"/>
        <v>5.4905876068860371</v>
      </c>
      <c r="BD5" s="184">
        <f t="shared" si="3"/>
        <v>5.4832873192014882</v>
      </c>
    </row>
    <row r="6" spans="1:56" ht="15">
      <c r="A6" s="64" t="str">
        <f>VLOOKUP(CONCATENATE($C6," - ",$B6),[2]ACHIEV!$B$12:$C$100,2,FALSE)</f>
        <v>LOMax60</v>
      </c>
      <c r="B6" s="64" t="str">
        <f>'SC-New'!$C$7</f>
        <v>New</v>
      </c>
      <c r="C6" s="64" t="str">
        <f>'SC-NR'!$C$8</f>
        <v>Clothes Dryer</v>
      </c>
      <c r="D6" s="64" t="s">
        <v>491</v>
      </c>
      <c r="E6" s="64" t="str">
        <f>'SC-New'!$A$9</f>
        <v>Dryer</v>
      </c>
      <c r="F6" s="183">
        <f t="shared" si="1"/>
        <v>0.12690062527257945</v>
      </c>
      <c r="G6" s="55">
        <f>'SC-New'!A47</f>
        <v>193.75383015309905</v>
      </c>
      <c r="H6" s="55">
        <f>'SC-New'!B47</f>
        <v>120.70681718966021</v>
      </c>
      <c r="I6" s="7" t="str">
        <f>'SC-New'!C47</f>
        <v>Manufactured</v>
      </c>
      <c r="J6" s="7" t="str">
        <f>'SC-New'!D47</f>
        <v>Heat Pump Dryer</v>
      </c>
      <c r="K6" s="20">
        <f ca="1">'SC-New'!E47</f>
        <v>3.2928898949929582E-4</v>
      </c>
      <c r="L6" s="20">
        <f ca="1">'SC-New'!F47</f>
        <v>9.8769555427951337E-4</v>
      </c>
      <c r="M6" s="20">
        <f ca="1">'SC-New'!G47</f>
        <v>2.0222528622639482E-3</v>
      </c>
      <c r="N6" s="20">
        <f ca="1">'SC-New'!H47</f>
        <v>3.4371139418062765E-3</v>
      </c>
      <c r="O6" s="20">
        <f ca="1">'SC-New'!I47</f>
        <v>4.8912399076549281E-3</v>
      </c>
      <c r="P6" s="20">
        <f ca="1">'SC-New'!J47</f>
        <v>6.4660972947310864E-3</v>
      </c>
      <c r="Q6" s="20">
        <f ca="1">'SC-New'!K47</f>
        <v>8.0511216046635949E-3</v>
      </c>
      <c r="R6" s="20">
        <f ca="1">'SC-New'!L47</f>
        <v>9.5797780748240972E-3</v>
      </c>
      <c r="S6" s="20">
        <f ca="1">'SC-New'!M47</f>
        <v>1.1039280640005348E-2</v>
      </c>
      <c r="T6" s="20">
        <f ca="1">'SC-New'!N47</f>
        <v>1.2374290742371504E-2</v>
      </c>
      <c r="U6" s="20">
        <f ca="1">'SC-New'!O47</f>
        <v>1.3553505673694949E-2</v>
      </c>
      <c r="V6" s="20">
        <f ca="1">'SC-New'!P47</f>
        <v>1.4713413974258259E-2</v>
      </c>
      <c r="W6" s="20">
        <f ca="1">'SC-New'!Q47</f>
        <v>1.5843528871606505E-2</v>
      </c>
      <c r="X6" s="20">
        <f ca="1">'SC-New'!R47</f>
        <v>1.6908607192867849E-2</v>
      </c>
      <c r="Y6" s="20">
        <f ca="1">'SC-New'!S47</f>
        <v>1.790321184240291E-2</v>
      </c>
      <c r="Z6" s="20">
        <f ca="1">'SC-New'!T47</f>
        <v>1.8826438851299438E-2</v>
      </c>
      <c r="AA6" s="20">
        <f ca="1">'SC-New'!U47</f>
        <v>1.9692261066839186E-2</v>
      </c>
      <c r="AB6" s="20">
        <f ca="1">'SC-New'!V47</f>
        <v>2.0523358325377498E-2</v>
      </c>
      <c r="AC6" s="20">
        <f ca="1">'SC-New'!W47</f>
        <v>2.1311787016104648E-2</v>
      </c>
      <c r="AD6" s="20">
        <f ca="1">'SC-New'!X47</f>
        <v>2.2052260077757527E-2</v>
      </c>
      <c r="AE6" s="20">
        <f ca="1">'SC-New'!Y47</f>
        <v>0.24050653250430837</v>
      </c>
      <c r="AF6" s="184">
        <f t="shared" si="2"/>
        <v>25.998903521722269</v>
      </c>
      <c r="AG6" s="184">
        <f t="shared" si="2"/>
        <v>22.565339921277662</v>
      </c>
      <c r="AH6" s="184">
        <f t="shared" si="2"/>
        <v>12.339300539959087</v>
      </c>
      <c r="AI6" s="184">
        <f t="shared" si="2"/>
        <v>6.4991456486470263</v>
      </c>
      <c r="AJ6" s="184">
        <f t="shared" si="2"/>
        <v>6.7197692956179171</v>
      </c>
      <c r="AK6" s="184">
        <f t="shared" si="2"/>
        <v>6.7595452690387186</v>
      </c>
      <c r="AL6" s="184">
        <f t="shared" si="2"/>
        <v>6.4232269762431988</v>
      </c>
      <c r="AM6" s="184">
        <f t="shared" si="2"/>
        <v>6.9292135886017512</v>
      </c>
      <c r="AN6" s="184">
        <f t="shared" si="2"/>
        <v>6.148727846969483</v>
      </c>
      <c r="AO6" s="184">
        <f t="shared" si="2"/>
        <v>6.9457158966125707</v>
      </c>
      <c r="AP6" s="184">
        <f t="shared" si="3"/>
        <v>5.5583585066984815</v>
      </c>
      <c r="AQ6" s="184">
        <f t="shared" si="3"/>
        <v>5.6455218388053563</v>
      </c>
      <c r="AR6" s="184">
        <f t="shared" si="3"/>
        <v>0</v>
      </c>
      <c r="AS6" s="184">
        <f t="shared" si="3"/>
        <v>12.205348763245912</v>
      </c>
      <c r="AT6" s="184">
        <f t="shared" si="3"/>
        <v>10.021442568518522</v>
      </c>
      <c r="AU6" s="184">
        <f t="shared" si="3"/>
        <v>6.0168418070261298</v>
      </c>
      <c r="AV6" s="184">
        <f t="shared" si="3"/>
        <v>5.1608026201739339</v>
      </c>
      <c r="AW6" s="184">
        <f t="shared" si="3"/>
        <v>5.2529819710325389</v>
      </c>
      <c r="AX6" s="184">
        <f t="shared" si="3"/>
        <v>4.8834336967416307</v>
      </c>
      <c r="AY6" s="184">
        <f t="shared" si="3"/>
        <v>5.4611470934471988</v>
      </c>
      <c r="AZ6" s="184">
        <f t="shared" si="3"/>
        <v>4.9545426176598397</v>
      </c>
      <c r="BA6" s="184">
        <f t="shared" si="3"/>
        <v>5.3102013347418939</v>
      </c>
      <c r="BB6" s="184">
        <f t="shared" si="3"/>
        <v>4.9804439042303779</v>
      </c>
      <c r="BC6" s="184">
        <f t="shared" si="3"/>
        <v>5.4905876068860371</v>
      </c>
      <c r="BD6" s="184">
        <f t="shared" si="3"/>
        <v>5.4832873192014882</v>
      </c>
    </row>
    <row r="7" spans="1:56" ht="15">
      <c r="A7" s="64" t="str">
        <f>VLOOKUP(CONCATENATE($C7," - ",$B7),[2]ACHIEV!$B$12:$C$100,2,FALSE)</f>
        <v>LOMax60</v>
      </c>
      <c r="B7" s="64" t="str">
        <f>'SC-NR'!$C$7</f>
        <v>NR</v>
      </c>
      <c r="C7" s="64" t="str">
        <f>'SC-NR'!$C$8</f>
        <v>Clothes Dryer</v>
      </c>
      <c r="D7" s="64" t="s">
        <v>491</v>
      </c>
      <c r="E7" s="64" t="str">
        <f>'SC-NR'!$A$9</f>
        <v>Dryer</v>
      </c>
      <c r="F7" s="183">
        <f t="shared" si="1"/>
        <v>0.12690062527257945</v>
      </c>
      <c r="G7" s="55">
        <f>'SC-NR'!A74</f>
        <v>193.75383015309905</v>
      </c>
      <c r="H7" s="55">
        <f>'SC-NR'!B74</f>
        <v>120.70681718966021</v>
      </c>
      <c r="I7" s="7" t="str">
        <f>'SC-NR'!C74</f>
        <v>Single Family</v>
      </c>
      <c r="J7" s="7" t="str">
        <f>'SC-NR'!D74</f>
        <v>Heat Pump Dryer</v>
      </c>
      <c r="K7" s="20">
        <f ca="1">'SC-NR'!E74</f>
        <v>4.8971866204784546E-2</v>
      </c>
      <c r="L7" s="20">
        <f ca="1">'SC-NR'!F74</f>
        <v>0.1456047721839436</v>
      </c>
      <c r="M7" s="20">
        <f ca="1">'SC-NR'!G74</f>
        <v>0.28716504131052584</v>
      </c>
      <c r="N7" s="20">
        <f ca="1">'SC-NR'!H74</f>
        <v>0.46960847421078894</v>
      </c>
      <c r="O7" s="20">
        <f ca="1">'SC-NR'!I74</f>
        <v>0.68775779849119978</v>
      </c>
      <c r="P7" s="20">
        <f ca="1">'SC-NR'!J74</f>
        <v>0.92168233566227176</v>
      </c>
      <c r="Q7" s="20">
        <f ca="1">'SC-NR'!K74</f>
        <v>1.1412270225269507</v>
      </c>
      <c r="R7" s="20">
        <f ca="1">'SC-NR'!L74</f>
        <v>1.3472389351780494</v>
      </c>
      <c r="S7" s="20">
        <f ca="1">'SC-NR'!M74</f>
        <v>1.5405153309923072</v>
      </c>
      <c r="T7" s="20">
        <f ca="1">'SC-NR'!N74</f>
        <v>1.7218065784151197</v>
      </c>
      <c r="U7" s="20">
        <f ca="1">'SC-NR'!O74</f>
        <v>1.8918189144482107</v>
      </c>
      <c r="V7" s="20">
        <f ca="1">'SC-NR'!P74</f>
        <v>2.0512170399728351</v>
      </c>
      <c r="W7" s="20">
        <f ca="1">'SC-NR'!Q74</f>
        <v>2.2006265624451911</v>
      </c>
      <c r="X7" s="20">
        <f ca="1">'SC-NR'!R74</f>
        <v>2.3406362949399089</v>
      </c>
      <c r="Y7" s="20">
        <f ca="1">'SC-NR'!S74</f>
        <v>2.4718004199895973</v>
      </c>
      <c r="Z7" s="20">
        <f ca="1">'SC-NR'!T74</f>
        <v>2.5946405261716343</v>
      </c>
      <c r="AA7" s="20">
        <f ca="1">'SC-NR'!U74</f>
        <v>3.3740913979713856</v>
      </c>
      <c r="AB7" s="20">
        <f ca="1">'SC-NR'!V74</f>
        <v>3.4676954016979495</v>
      </c>
      <c r="AC7" s="20">
        <f ca="1">'SC-NR'!W74</f>
        <v>3.5407301019709623</v>
      </c>
      <c r="AD7" s="20">
        <f ca="1">'SC-NR'!X74</f>
        <v>3.6132036562681789</v>
      </c>
      <c r="AE7" s="20">
        <f ca="1">'SC-NR'!Y74</f>
        <v>67.343280895268975</v>
      </c>
      <c r="AF7" s="184">
        <f t="shared" si="2"/>
        <v>25.998903521722269</v>
      </c>
      <c r="AG7" s="184">
        <f t="shared" si="2"/>
        <v>22.565339921277662</v>
      </c>
      <c r="AH7" s="184">
        <f t="shared" si="2"/>
        <v>12.339300539959087</v>
      </c>
      <c r="AI7" s="184">
        <f t="shared" si="2"/>
        <v>6.4991456486470263</v>
      </c>
      <c r="AJ7" s="184">
        <f t="shared" si="2"/>
        <v>6.7197692956179171</v>
      </c>
      <c r="AK7" s="184">
        <f t="shared" si="2"/>
        <v>6.7595452690387186</v>
      </c>
      <c r="AL7" s="184">
        <f t="shared" si="2"/>
        <v>6.4232269762431988</v>
      </c>
      <c r="AM7" s="184">
        <f t="shared" si="2"/>
        <v>6.9292135886017512</v>
      </c>
      <c r="AN7" s="184">
        <f t="shared" si="2"/>
        <v>6.148727846969483</v>
      </c>
      <c r="AO7" s="184">
        <f t="shared" si="2"/>
        <v>6.9457158966125707</v>
      </c>
      <c r="AP7" s="184">
        <f t="shared" si="3"/>
        <v>5.5583585066984815</v>
      </c>
      <c r="AQ7" s="184">
        <f t="shared" si="3"/>
        <v>5.6455218388053563</v>
      </c>
      <c r="AR7" s="184">
        <f t="shared" si="3"/>
        <v>0</v>
      </c>
      <c r="AS7" s="184">
        <f t="shared" si="3"/>
        <v>12.205348763245912</v>
      </c>
      <c r="AT7" s="184">
        <f t="shared" si="3"/>
        <v>10.021442568518522</v>
      </c>
      <c r="AU7" s="184">
        <f t="shared" si="3"/>
        <v>6.0168418070261298</v>
      </c>
      <c r="AV7" s="184">
        <f t="shared" si="3"/>
        <v>5.1608026201739339</v>
      </c>
      <c r="AW7" s="184">
        <f t="shared" si="3"/>
        <v>5.2529819710325389</v>
      </c>
      <c r="AX7" s="184">
        <f t="shared" si="3"/>
        <v>4.8834336967416307</v>
      </c>
      <c r="AY7" s="184">
        <f t="shared" si="3"/>
        <v>5.4611470934471988</v>
      </c>
      <c r="AZ7" s="184">
        <f t="shared" si="3"/>
        <v>4.9545426176598397</v>
      </c>
      <c r="BA7" s="184">
        <f t="shared" si="3"/>
        <v>5.3102013347418939</v>
      </c>
      <c r="BB7" s="184">
        <f t="shared" si="3"/>
        <v>4.9804439042303779</v>
      </c>
      <c r="BC7" s="184">
        <f t="shared" si="3"/>
        <v>5.4905876068860371</v>
      </c>
      <c r="BD7" s="184">
        <f t="shared" si="3"/>
        <v>5.4832873192014882</v>
      </c>
    </row>
    <row r="8" spans="1:56" ht="15">
      <c r="A8" s="64" t="str">
        <f>VLOOKUP(CONCATENATE($C8," - ",$B8),[2]ACHIEV!$B$12:$C$100,2,FALSE)</f>
        <v>LOMax60</v>
      </c>
      <c r="B8" s="64" t="str">
        <f>'SC-NR'!$C$7</f>
        <v>NR</v>
      </c>
      <c r="C8" s="64" t="str">
        <f>'SC-NR'!$C$8</f>
        <v>Clothes Dryer</v>
      </c>
      <c r="D8" s="64" t="s">
        <v>491</v>
      </c>
      <c r="E8" s="64" t="str">
        <f>'SC-NR'!$A$9</f>
        <v>Dryer</v>
      </c>
      <c r="F8" s="183">
        <f t="shared" si="1"/>
        <v>0.12690062527257945</v>
      </c>
      <c r="G8" s="55">
        <f>'SC-NR'!A75</f>
        <v>193.75383015309905</v>
      </c>
      <c r="H8" s="55">
        <f>'SC-NR'!B75</f>
        <v>120.70681718966021</v>
      </c>
      <c r="I8" s="7" t="str">
        <f>'SC-NR'!C75</f>
        <v>Multifamily - Low Rise</v>
      </c>
      <c r="J8" s="7" t="str">
        <f>'SC-NR'!D75</f>
        <v>Heat Pump Dryer</v>
      </c>
      <c r="K8" s="20">
        <f ca="1">'SC-NR'!E75</f>
        <v>5.6718191058156746E-3</v>
      </c>
      <c r="L8" s="20">
        <f ca="1">'SC-NR'!F75</f>
        <v>1.686363952515238E-2</v>
      </c>
      <c r="M8" s="20">
        <f ca="1">'SC-NR'!G75</f>
        <v>3.3258851966512952E-2</v>
      </c>
      <c r="N8" s="20">
        <f ca="1">'SC-NR'!H75</f>
        <v>5.4389065198186419E-2</v>
      </c>
      <c r="O8" s="20">
        <f ca="1">'SC-NR'!I75</f>
        <v>7.9654657929206646E-2</v>
      </c>
      <c r="P8" s="20">
        <f ca="1">'SC-NR'!J75</f>
        <v>0.10674730063574076</v>
      </c>
      <c r="Q8" s="20">
        <f ca="1">'SC-NR'!K75</f>
        <v>0.13217449754206939</v>
      </c>
      <c r="R8" s="20">
        <f ca="1">'SC-NR'!L75</f>
        <v>0.15603435538706797</v>
      </c>
      <c r="S8" s="20">
        <f ca="1">'SC-NR'!M75</f>
        <v>0.17841921099745539</v>
      </c>
      <c r="T8" s="20">
        <f ca="1">'SC-NR'!N75</f>
        <v>0.19941597061027624</v>
      </c>
      <c r="U8" s="20">
        <f ca="1">'SC-NR'!O75</f>
        <v>0.21910642924023255</v>
      </c>
      <c r="V8" s="20">
        <f ca="1">'SC-NR'!P75</f>
        <v>0.23756757126540129</v>
      </c>
      <c r="W8" s="20">
        <f ca="1">'SC-NR'!Q75</f>
        <v>0.25487185333586437</v>
      </c>
      <c r="X8" s="20">
        <f ca="1">'SC-NR'!R75</f>
        <v>0.2710874706448177</v>
      </c>
      <c r="Y8" s="20">
        <f ca="1">'SC-NR'!S75</f>
        <v>0.28627860754059253</v>
      </c>
      <c r="Z8" s="20">
        <f ca="1">'SC-NR'!T75</f>
        <v>0.30050567340048212</v>
      </c>
      <c r="AA8" s="20">
        <f ca="1">'SC-NR'!U75</f>
        <v>0.44345140698421021</v>
      </c>
      <c r="AB8" s="20">
        <f ca="1">'SC-NR'!V75</f>
        <v>0.45729151308318267</v>
      </c>
      <c r="AC8" s="20">
        <f ca="1">'SC-NR'!W75</f>
        <v>0.46886347994141586</v>
      </c>
      <c r="AD8" s="20">
        <f ca="1">'SC-NR'!X75</f>
        <v>0.47498536850286416</v>
      </c>
      <c r="AE8" s="20">
        <f ca="1">'SC-NR'!Y75</f>
        <v>8.1120028909151412</v>
      </c>
      <c r="AF8" s="184">
        <f t="shared" si="2"/>
        <v>25.998903521722269</v>
      </c>
      <c r="AG8" s="184">
        <f t="shared" si="2"/>
        <v>22.565339921277662</v>
      </c>
      <c r="AH8" s="184">
        <f t="shared" si="2"/>
        <v>12.339300539959087</v>
      </c>
      <c r="AI8" s="184">
        <f t="shared" si="2"/>
        <v>6.4991456486470263</v>
      </c>
      <c r="AJ8" s="184">
        <f t="shared" si="2"/>
        <v>6.7197692956179171</v>
      </c>
      <c r="AK8" s="184">
        <f t="shared" si="2"/>
        <v>6.7595452690387186</v>
      </c>
      <c r="AL8" s="184">
        <f t="shared" si="2"/>
        <v>6.4232269762431988</v>
      </c>
      <c r="AM8" s="184">
        <f t="shared" si="2"/>
        <v>6.9292135886017512</v>
      </c>
      <c r="AN8" s="184">
        <f t="shared" si="2"/>
        <v>6.148727846969483</v>
      </c>
      <c r="AO8" s="184">
        <f t="shared" si="2"/>
        <v>6.9457158966125707</v>
      </c>
      <c r="AP8" s="184">
        <f t="shared" si="3"/>
        <v>5.5583585066984815</v>
      </c>
      <c r="AQ8" s="184">
        <f t="shared" si="3"/>
        <v>5.6455218388053563</v>
      </c>
      <c r="AR8" s="184">
        <f t="shared" si="3"/>
        <v>0</v>
      </c>
      <c r="AS8" s="184">
        <f t="shared" si="3"/>
        <v>12.205348763245912</v>
      </c>
      <c r="AT8" s="184">
        <f t="shared" si="3"/>
        <v>10.021442568518522</v>
      </c>
      <c r="AU8" s="184">
        <f t="shared" si="3"/>
        <v>6.0168418070261298</v>
      </c>
      <c r="AV8" s="184">
        <f t="shared" si="3"/>
        <v>5.1608026201739339</v>
      </c>
      <c r="AW8" s="184">
        <f t="shared" si="3"/>
        <v>5.2529819710325389</v>
      </c>
      <c r="AX8" s="184">
        <f t="shared" si="3"/>
        <v>4.8834336967416307</v>
      </c>
      <c r="AY8" s="184">
        <f t="shared" si="3"/>
        <v>5.4611470934471988</v>
      </c>
      <c r="AZ8" s="184">
        <f t="shared" si="3"/>
        <v>4.9545426176598397</v>
      </c>
      <c r="BA8" s="184">
        <f t="shared" si="3"/>
        <v>5.3102013347418939</v>
      </c>
      <c r="BB8" s="184">
        <f t="shared" si="3"/>
        <v>4.9804439042303779</v>
      </c>
      <c r="BC8" s="184">
        <f t="shared" si="3"/>
        <v>5.4905876068860371</v>
      </c>
      <c r="BD8" s="184">
        <f t="shared" si="3"/>
        <v>5.4832873192014882</v>
      </c>
    </row>
    <row r="9" spans="1:56" ht="15">
      <c r="A9" s="64" t="str">
        <f>VLOOKUP(CONCATENATE($C9," - ",$B9),[2]ACHIEV!$B$12:$C$100,2,FALSE)</f>
        <v>LOMax60</v>
      </c>
      <c r="B9" s="64" t="str">
        <f>'SC-NR'!$C$7</f>
        <v>NR</v>
      </c>
      <c r="C9" s="64" t="str">
        <f>'SC-NR'!$C$8</f>
        <v>Clothes Dryer</v>
      </c>
      <c r="D9" s="64" t="s">
        <v>491</v>
      </c>
      <c r="E9" s="64" t="str">
        <f>'SC-NR'!$A$9</f>
        <v>Dryer</v>
      </c>
      <c r="F9" s="183">
        <f t="shared" si="1"/>
        <v>0.12690062527257945</v>
      </c>
      <c r="G9" s="55">
        <f>'SC-NR'!A76</f>
        <v>193.75383015309905</v>
      </c>
      <c r="H9" s="55">
        <f>'SC-NR'!B76</f>
        <v>120.70681718966021</v>
      </c>
      <c r="I9" s="7" t="str">
        <f>'SC-NR'!C76</f>
        <v>Multifamily - High Rise</v>
      </c>
      <c r="J9" s="7" t="str">
        <f>'SC-NR'!D76</f>
        <v>Heat Pump Dryer</v>
      </c>
      <c r="K9" s="20">
        <f ca="1">'SC-NR'!E76</f>
        <v>1.2931540433009246E-3</v>
      </c>
      <c r="L9" s="20">
        <f ca="1">'SC-NR'!F76</f>
        <v>3.844848227680552E-3</v>
      </c>
      <c r="M9" s="20">
        <f ca="1">'SC-NR'!G76</f>
        <v>7.5828967908979101E-3</v>
      </c>
      <c r="N9" s="20">
        <f ca="1">'SC-NR'!H76</f>
        <v>1.2400508242633314E-2</v>
      </c>
      <c r="O9" s="20">
        <f ca="1">'SC-NR'!I76</f>
        <v>1.8160971118293841E-2</v>
      </c>
      <c r="P9" s="20">
        <f ca="1">'SC-NR'!J76</f>
        <v>2.4337994716197082E-2</v>
      </c>
      <c r="Q9" s="20">
        <f ca="1">'SC-NR'!K76</f>
        <v>3.0135302753668221E-2</v>
      </c>
      <c r="R9" s="20">
        <f ca="1">'SC-NR'!L76</f>
        <v>3.5575263208896445E-2</v>
      </c>
      <c r="S9" s="20">
        <f ca="1">'SC-NR'!M76</f>
        <v>4.0678928541170299E-2</v>
      </c>
      <c r="T9" s="20">
        <f ca="1">'SC-NR'!N76</f>
        <v>4.5466113055164445E-2</v>
      </c>
      <c r="U9" s="20">
        <f ca="1">'SC-NR'!O76</f>
        <v>4.9955465715525012E-2</v>
      </c>
      <c r="V9" s="20">
        <f ca="1">'SC-NR'!P76</f>
        <v>5.4164538679315588E-2</v>
      </c>
      <c r="W9" s="20">
        <f ca="1">'SC-NR'!Q76</f>
        <v>5.8109851798151549E-2</v>
      </c>
      <c r="X9" s="20">
        <f ca="1">'SC-NR'!R76</f>
        <v>6.1806953327040615E-2</v>
      </c>
      <c r="Y9" s="20">
        <f ca="1">'SC-NR'!S76</f>
        <v>6.5270477063008564E-2</v>
      </c>
      <c r="Z9" s="20">
        <f ca="1">'SC-NR'!T76</f>
        <v>6.8514196123470206E-2</v>
      </c>
      <c r="AA9" s="20">
        <f ca="1">'SC-NR'!U76</f>
        <v>0.10065097509107053</v>
      </c>
      <c r="AB9" s="20">
        <f ca="1">'SC-NR'!V76</f>
        <v>0.10421563913727397</v>
      </c>
      <c r="AC9" s="20">
        <f ca="1">'SC-NR'!W76</f>
        <v>0.10730257944102159</v>
      </c>
      <c r="AD9" s="20">
        <f ca="1">'SC-NR'!X76</f>
        <v>0.10801154208076796</v>
      </c>
      <c r="AE9" s="20">
        <f ca="1">'SC-NR'!Y76</f>
        <v>1.8489471809690601</v>
      </c>
      <c r="AF9" s="184">
        <f t="shared" si="2"/>
        <v>25.998903521722269</v>
      </c>
      <c r="AG9" s="184">
        <f t="shared" si="2"/>
        <v>22.565339921277662</v>
      </c>
      <c r="AH9" s="184">
        <f t="shared" si="2"/>
        <v>12.339300539959087</v>
      </c>
      <c r="AI9" s="184">
        <f t="shared" si="2"/>
        <v>6.4991456486470263</v>
      </c>
      <c r="AJ9" s="184">
        <f t="shared" si="2"/>
        <v>6.7197692956179171</v>
      </c>
      <c r="AK9" s="184">
        <f t="shared" si="2"/>
        <v>6.7595452690387186</v>
      </c>
      <c r="AL9" s="184">
        <f t="shared" si="2"/>
        <v>6.4232269762431988</v>
      </c>
      <c r="AM9" s="184">
        <f t="shared" si="2"/>
        <v>6.9292135886017512</v>
      </c>
      <c r="AN9" s="184">
        <f t="shared" si="2"/>
        <v>6.148727846969483</v>
      </c>
      <c r="AO9" s="184">
        <f t="shared" si="2"/>
        <v>6.9457158966125707</v>
      </c>
      <c r="AP9" s="184">
        <f t="shared" si="3"/>
        <v>5.5583585066984815</v>
      </c>
      <c r="AQ9" s="184">
        <f t="shared" si="3"/>
        <v>5.6455218388053563</v>
      </c>
      <c r="AR9" s="184">
        <f t="shared" si="3"/>
        <v>0</v>
      </c>
      <c r="AS9" s="184">
        <f t="shared" si="3"/>
        <v>12.205348763245912</v>
      </c>
      <c r="AT9" s="184">
        <f t="shared" si="3"/>
        <v>10.021442568518522</v>
      </c>
      <c r="AU9" s="184">
        <f t="shared" si="3"/>
        <v>6.0168418070261298</v>
      </c>
      <c r="AV9" s="184">
        <f t="shared" si="3"/>
        <v>5.1608026201739339</v>
      </c>
      <c r="AW9" s="184">
        <f t="shared" si="3"/>
        <v>5.2529819710325389</v>
      </c>
      <c r="AX9" s="184">
        <f t="shared" si="3"/>
        <v>4.8834336967416307</v>
      </c>
      <c r="AY9" s="184">
        <f t="shared" si="3"/>
        <v>5.4611470934471988</v>
      </c>
      <c r="AZ9" s="184">
        <f t="shared" si="3"/>
        <v>4.9545426176598397</v>
      </c>
      <c r="BA9" s="184">
        <f t="shared" si="3"/>
        <v>5.3102013347418939</v>
      </c>
      <c r="BB9" s="184">
        <f t="shared" si="3"/>
        <v>4.9804439042303779</v>
      </c>
      <c r="BC9" s="184">
        <f t="shared" si="3"/>
        <v>5.4905876068860371</v>
      </c>
      <c r="BD9" s="184">
        <f t="shared" si="3"/>
        <v>5.4832873192014882</v>
      </c>
    </row>
    <row r="10" spans="1:56" ht="15">
      <c r="A10" s="64" t="str">
        <f>VLOOKUP(CONCATENATE($C10," - ",$B10),[2]ACHIEV!$B$12:$C$100,2,FALSE)</f>
        <v>LOMax60</v>
      </c>
      <c r="B10" s="64" t="str">
        <f>'SC-NR'!$C$7</f>
        <v>NR</v>
      </c>
      <c r="C10" s="64" t="str">
        <f>'SC-NR'!$C$8</f>
        <v>Clothes Dryer</v>
      </c>
      <c r="D10" s="64" t="s">
        <v>491</v>
      </c>
      <c r="E10" s="64" t="str">
        <f>'SC-NR'!$A$9</f>
        <v>Dryer</v>
      </c>
      <c r="F10" s="183">
        <f t="shared" si="1"/>
        <v>0.12690062527257945</v>
      </c>
      <c r="G10" s="55">
        <f>'SC-NR'!A77</f>
        <v>193.75383015309905</v>
      </c>
      <c r="H10" s="55">
        <f>'SC-NR'!B77</f>
        <v>120.70681718966021</v>
      </c>
      <c r="I10" t="str">
        <f>'SC-NR'!C77</f>
        <v>Manufactured</v>
      </c>
      <c r="J10" t="str">
        <f>'SC-NR'!D77</f>
        <v>Heat Pump Dryer</v>
      </c>
      <c r="K10" s="32">
        <f ca="1">'SC-NR'!E77</f>
        <v>6.2967300345019728E-3</v>
      </c>
      <c r="L10" s="32">
        <f ca="1">'SC-NR'!F77</f>
        <v>1.8563722157998449E-2</v>
      </c>
      <c r="M10" s="32">
        <f ca="1">'SC-NR'!G77</f>
        <v>3.6302961124484077E-2</v>
      </c>
      <c r="N10" s="32">
        <f ca="1">'SC-NR'!H77</f>
        <v>5.8866394687070771E-2</v>
      </c>
      <c r="O10" s="32">
        <f ca="1">'SC-NR'!I77</f>
        <v>8.5484636105878392E-2</v>
      </c>
      <c r="P10" s="32">
        <f ca="1">'SC-NR'!J77</f>
        <v>0.11359385517812469</v>
      </c>
      <c r="Q10" s="32">
        <f ca="1">'SC-NR'!K77</f>
        <v>0.1394654564096266</v>
      </c>
      <c r="R10" s="32">
        <f ca="1">'SC-NR'!L77</f>
        <v>0.1632526585294781</v>
      </c>
      <c r="S10" s="32">
        <f ca="1">'SC-NR'!M77</f>
        <v>0.18509841194021859</v>
      </c>
      <c r="T10" s="32">
        <f ca="1">'SC-NR'!N77</f>
        <v>0.20513608454977694</v>
      </c>
      <c r="U10" s="32">
        <f ca="1">'SC-NR'!O77</f>
        <v>0.22349010182075177</v>
      </c>
      <c r="V10" s="32">
        <f ca="1">'SC-NR'!P77</f>
        <v>0.24027654409298116</v>
      </c>
      <c r="W10" s="32">
        <f ca="1">'SC-NR'!Q77</f>
        <v>0.25560370403137939</v>
      </c>
      <c r="X10" s="32">
        <f ca="1">'SC-NR'!R77</f>
        <v>0.26957260686064699</v>
      </c>
      <c r="Y10" s="32">
        <f ca="1">'SC-NR'!S77</f>
        <v>0.28227749587081058</v>
      </c>
      <c r="Z10" s="32">
        <f ca="1">'SC-NR'!T77</f>
        <v>0.29380628551174287</v>
      </c>
      <c r="AA10" s="32">
        <f ca="1">'SC-NR'!U77</f>
        <v>0.32296564497148345</v>
      </c>
      <c r="AB10" s="32">
        <f ca="1">'SC-NR'!V77</f>
        <v>0.33294524351924926</v>
      </c>
      <c r="AC10" s="32">
        <f ca="1">'SC-NR'!W77</f>
        <v>0.34230920396690628</v>
      </c>
      <c r="AD10" s="32">
        <f ca="1">'SC-NR'!X77</f>
        <v>0.35059641970405275</v>
      </c>
      <c r="AE10" s="32">
        <f ca="1">'SC-NR'!Y77</f>
        <v>7.0926571092509443</v>
      </c>
      <c r="AF10" s="184">
        <f t="shared" si="2"/>
        <v>25.998903521722269</v>
      </c>
      <c r="AG10" s="184">
        <f t="shared" si="2"/>
        <v>22.565339921277662</v>
      </c>
      <c r="AH10" s="184">
        <f t="shared" si="2"/>
        <v>12.339300539959087</v>
      </c>
      <c r="AI10" s="184">
        <f t="shared" si="2"/>
        <v>6.4991456486470263</v>
      </c>
      <c r="AJ10" s="184">
        <f t="shared" si="2"/>
        <v>6.7197692956179171</v>
      </c>
      <c r="AK10" s="184">
        <f t="shared" si="2"/>
        <v>6.7595452690387186</v>
      </c>
      <c r="AL10" s="184">
        <f t="shared" si="2"/>
        <v>6.4232269762431988</v>
      </c>
      <c r="AM10" s="184">
        <f t="shared" si="2"/>
        <v>6.9292135886017512</v>
      </c>
      <c r="AN10" s="184">
        <f t="shared" si="2"/>
        <v>6.148727846969483</v>
      </c>
      <c r="AO10" s="184">
        <f t="shared" si="2"/>
        <v>6.9457158966125707</v>
      </c>
      <c r="AP10" s="184">
        <f t="shared" si="3"/>
        <v>5.5583585066984815</v>
      </c>
      <c r="AQ10" s="184">
        <f t="shared" si="3"/>
        <v>5.6455218388053563</v>
      </c>
      <c r="AR10" s="184">
        <f t="shared" si="3"/>
        <v>0</v>
      </c>
      <c r="AS10" s="184">
        <f t="shared" si="3"/>
        <v>12.205348763245912</v>
      </c>
      <c r="AT10" s="184">
        <f t="shared" si="3"/>
        <v>10.021442568518522</v>
      </c>
      <c r="AU10" s="184">
        <f t="shared" si="3"/>
        <v>6.0168418070261298</v>
      </c>
      <c r="AV10" s="184">
        <f t="shared" si="3"/>
        <v>5.1608026201739339</v>
      </c>
      <c r="AW10" s="184">
        <f t="shared" si="3"/>
        <v>5.2529819710325389</v>
      </c>
      <c r="AX10" s="184">
        <f t="shared" si="3"/>
        <v>4.8834336967416307</v>
      </c>
      <c r="AY10" s="184">
        <f t="shared" si="3"/>
        <v>5.4611470934471988</v>
      </c>
      <c r="AZ10" s="184">
        <f t="shared" si="3"/>
        <v>4.9545426176598397</v>
      </c>
      <c r="BA10" s="184">
        <f t="shared" si="3"/>
        <v>5.3102013347418939</v>
      </c>
      <c r="BB10" s="184">
        <f t="shared" si="3"/>
        <v>4.9804439042303779</v>
      </c>
      <c r="BC10" s="184">
        <f t="shared" si="3"/>
        <v>5.4905876068860371</v>
      </c>
      <c r="BD10" s="184">
        <f t="shared" si="3"/>
        <v>5.4832873192014882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CB141"/>
  <sheetViews>
    <sheetView topLeftCell="C2" workbookViewId="0">
      <selection activeCell="C13" sqref="C13"/>
    </sheetView>
  </sheetViews>
  <sheetFormatPr defaultRowHeight="12.75"/>
  <cols>
    <col min="1" max="1" width="35" style="7" customWidth="1"/>
    <col min="2" max="2" width="29.28515625" style="7" customWidth="1"/>
    <col min="3" max="4" width="19.85546875" style="7" customWidth="1"/>
    <col min="5" max="5" width="10.7109375" style="7" customWidth="1"/>
    <col min="6" max="25" width="9.5703125" style="7" bestFit="1" customWidth="1"/>
    <col min="26" max="28" width="9.140625" style="7"/>
    <col min="29" max="29" width="21.7109375" style="7" customWidth="1"/>
    <col min="30" max="30" width="35.85546875" style="7" customWidth="1"/>
    <col min="31" max="31" width="35.28515625" style="7" customWidth="1"/>
    <col min="32" max="32" width="15" style="7" customWidth="1"/>
    <col min="33" max="33" width="17.7109375" style="7" customWidth="1"/>
    <col min="34" max="34" width="15.140625" style="7" customWidth="1"/>
    <col min="35" max="35" width="15.7109375" style="7" customWidth="1"/>
    <col min="36" max="36" width="21.28515625" style="7" customWidth="1"/>
    <col min="37" max="37" width="17.7109375" style="7" bestFit="1" customWidth="1"/>
    <col min="38" max="38" width="15.42578125" style="7" bestFit="1" customWidth="1"/>
    <col min="39" max="39" width="14.28515625" style="7" bestFit="1" customWidth="1"/>
    <col min="40" max="40" width="14.28515625" style="7" customWidth="1"/>
    <col min="41" max="41" width="12.5703125" style="7" customWidth="1"/>
    <col min="42" max="42" width="14" style="7" bestFit="1" customWidth="1"/>
    <col min="43" max="44" width="10.85546875" style="7" bestFit="1" customWidth="1"/>
    <col min="45" max="45" width="13.42578125" style="7" customWidth="1"/>
    <col min="46" max="46" width="11.85546875" style="7" bestFit="1" customWidth="1"/>
    <col min="47" max="47" width="11" style="7" bestFit="1" customWidth="1"/>
    <col min="48" max="48" width="14.28515625" style="7" bestFit="1" customWidth="1"/>
    <col min="49" max="49" width="10.7109375" style="7" customWidth="1"/>
    <col min="50" max="50" width="13.85546875" style="7" bestFit="1" customWidth="1"/>
    <col min="51" max="51" width="11.7109375" style="7" bestFit="1" customWidth="1"/>
    <col min="52" max="52" width="15.28515625" style="7" bestFit="1" customWidth="1"/>
    <col min="53" max="55" width="12.28515625" style="7" bestFit="1" customWidth="1"/>
    <col min="56" max="56" width="12.5703125" style="7" bestFit="1" customWidth="1"/>
    <col min="57" max="59" width="14.28515625" style="7" bestFit="1" customWidth="1"/>
    <col min="60" max="60" width="13.7109375" style="7" bestFit="1" customWidth="1"/>
    <col min="61" max="61" width="14" style="7" bestFit="1" customWidth="1"/>
    <col min="62" max="62" width="12.85546875" style="7" bestFit="1" customWidth="1"/>
    <col min="63" max="63" width="15.28515625" style="7" bestFit="1" customWidth="1"/>
    <col min="64" max="64" width="12.28515625" style="7" bestFit="1" customWidth="1"/>
    <col min="65" max="65" width="10.85546875" style="7" bestFit="1" customWidth="1"/>
    <col min="66" max="66" width="12.28515625" style="7" bestFit="1" customWidth="1"/>
    <col min="67" max="67" width="12.5703125" style="7" bestFit="1" customWidth="1"/>
    <col min="68" max="16384" width="9.140625" style="7"/>
  </cols>
  <sheetData>
    <row r="1" spans="1:69">
      <c r="A1" s="33" t="s">
        <v>52</v>
      </c>
      <c r="B1" s="188" t="s">
        <v>53</v>
      </c>
      <c r="C1" s="188"/>
      <c r="D1" s="188"/>
      <c r="E1" s="188"/>
      <c r="F1" s="188"/>
      <c r="G1" s="188"/>
      <c r="H1" s="188"/>
      <c r="I1" s="188"/>
      <c r="J1" s="188"/>
      <c r="K1" s="188"/>
      <c r="L1" s="188"/>
      <c r="M1" s="188"/>
      <c r="N1" s="188"/>
      <c r="O1" s="188"/>
      <c r="P1" s="188"/>
      <c r="Q1" s="188"/>
      <c r="R1" s="188"/>
      <c r="S1" s="188"/>
      <c r="T1" s="188"/>
    </row>
    <row r="2" spans="1:69">
      <c r="A2" s="34" t="s">
        <v>247</v>
      </c>
      <c r="B2" s="188"/>
      <c r="C2" s="188"/>
      <c r="D2" s="188"/>
      <c r="E2" s="188"/>
      <c r="F2" s="188"/>
      <c r="G2" s="188"/>
      <c r="H2" s="188"/>
      <c r="I2" s="188"/>
      <c r="J2" s="188"/>
      <c r="K2" s="188"/>
      <c r="L2" s="188"/>
      <c r="M2" s="188"/>
      <c r="N2" s="188"/>
      <c r="O2" s="188"/>
      <c r="P2" s="188"/>
      <c r="Q2" s="188"/>
      <c r="R2" s="188"/>
      <c r="S2" s="188"/>
      <c r="T2" s="188"/>
    </row>
    <row r="3" spans="1:69">
      <c r="B3" s="188"/>
      <c r="C3" s="188"/>
      <c r="D3" s="188"/>
      <c r="E3" s="188"/>
      <c r="F3" s="188"/>
      <c r="G3" s="188"/>
      <c r="H3" s="188"/>
      <c r="I3" s="188"/>
      <c r="J3" s="188"/>
      <c r="K3" s="188"/>
      <c r="L3" s="188"/>
      <c r="M3" s="188"/>
      <c r="N3" s="188"/>
      <c r="O3" s="188"/>
      <c r="P3" s="188"/>
      <c r="Q3" s="188"/>
      <c r="R3" s="188"/>
      <c r="S3" s="188"/>
      <c r="T3" s="188"/>
    </row>
    <row r="4" spans="1:69">
      <c r="B4" s="188"/>
      <c r="C4" s="188"/>
      <c r="D4" s="188"/>
      <c r="E4" s="188"/>
      <c r="F4" s="188"/>
      <c r="G4" s="188"/>
      <c r="H4" s="188"/>
      <c r="I4" s="188"/>
      <c r="J4" s="188"/>
      <c r="K4" s="188"/>
      <c r="L4" s="188"/>
      <c r="M4" s="188"/>
      <c r="N4" s="188"/>
      <c r="O4" s="188"/>
      <c r="P4" s="188"/>
      <c r="Q4" s="188"/>
      <c r="R4" s="188"/>
      <c r="S4" s="188"/>
      <c r="T4" s="188"/>
    </row>
    <row r="5" spans="1:69">
      <c r="B5" s="188"/>
      <c r="C5" s="188"/>
      <c r="D5" s="188"/>
      <c r="E5" s="188"/>
      <c r="F5" s="188"/>
      <c r="G5" s="188"/>
      <c r="H5" s="188"/>
      <c r="I5" s="188"/>
      <c r="J5" s="188"/>
      <c r="K5" s="188"/>
      <c r="L5" s="188"/>
      <c r="M5" s="188"/>
      <c r="N5" s="188"/>
      <c r="O5" s="188"/>
      <c r="P5" s="188"/>
      <c r="Q5" s="188"/>
      <c r="R5" s="188"/>
      <c r="S5" s="188"/>
      <c r="T5" s="188"/>
    </row>
    <row r="6" spans="1:69">
      <c r="B6" s="188"/>
      <c r="C6" s="188"/>
      <c r="D6" s="188"/>
      <c r="E6" s="188"/>
      <c r="F6" s="188"/>
      <c r="G6" s="188"/>
      <c r="H6" s="188"/>
      <c r="I6" s="188"/>
      <c r="J6" s="188"/>
      <c r="K6" s="188"/>
      <c r="L6" s="188"/>
      <c r="M6" s="188"/>
      <c r="N6" s="188"/>
      <c r="O6" s="188"/>
      <c r="P6" s="188"/>
      <c r="Q6" s="188"/>
      <c r="R6" s="188"/>
      <c r="S6" s="188"/>
      <c r="T6" s="188"/>
    </row>
    <row r="7" spans="1:69">
      <c r="A7" s="185"/>
      <c r="B7" s="185" t="s">
        <v>47</v>
      </c>
      <c r="C7" s="129" t="s">
        <v>54</v>
      </c>
      <c r="D7" s="129" t="s">
        <v>54</v>
      </c>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row>
    <row r="8" spans="1:69">
      <c r="A8" s="185" t="s">
        <v>502</v>
      </c>
      <c r="B8" s="185" t="s">
        <v>55</v>
      </c>
      <c r="C8" s="129" t="str">
        <f>[2]MLIST!$B$22</f>
        <v>Clothes Dryer</v>
      </c>
      <c r="D8" s="129" t="str">
        <f>[1]!switch_ForecastState</f>
        <v>Region</v>
      </c>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row>
    <row r="9" spans="1:69">
      <c r="A9" s="185" t="str">
        <f>INDEX([2]ACHIEV!$A$19:$B$100,MATCH(CONCATENATE($C$8," - ",$C$7),[2]ACHIEV!$B$19:$B$100,0),1)</f>
        <v>Dryer</v>
      </c>
      <c r="B9" s="186" t="s">
        <v>56</v>
      </c>
      <c r="C9" s="129">
        <f>[2]FILES!$H$4</f>
        <v>2035</v>
      </c>
      <c r="D9" s="129" t="str">
        <f>[1]!switch_ForecastScenario</f>
        <v>Base</v>
      </c>
      <c r="E9" s="37"/>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row>
    <row r="10" spans="1:69">
      <c r="A10" s="185"/>
      <c r="B10" s="185" t="s">
        <v>509</v>
      </c>
      <c r="C10" s="187">
        <f ca="1">MIN(SUM(E49:X49),Y49)</f>
        <v>8.3159943119446353</v>
      </c>
      <c r="D10" s="130"/>
      <c r="E10" s="37"/>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row>
    <row r="11" spans="1:69" ht="15">
      <c r="A11" s="45" t="str">
        <f>CONCATENATE("# HOMES AVAILABLE FOR MEASURE -",$C$8)</f>
        <v># HOMES AVAILABLE FOR MEASURE -Clothes Dryer</v>
      </c>
      <c r="B11" s="45"/>
      <c r="C11" s="7" t="s">
        <v>57</v>
      </c>
      <c r="E11" s="51">
        <v>2016</v>
      </c>
      <c r="F11" s="51">
        <v>2017</v>
      </c>
      <c r="G11" s="51">
        <v>2018</v>
      </c>
      <c r="H11" s="51">
        <v>2019</v>
      </c>
      <c r="I11" s="51">
        <v>2020</v>
      </c>
      <c r="J11" s="51">
        <v>2021</v>
      </c>
      <c r="K11" s="51">
        <v>2022</v>
      </c>
      <c r="L11" s="51">
        <v>2023</v>
      </c>
      <c r="M11" s="51">
        <v>2024</v>
      </c>
      <c r="N11" s="51">
        <v>2025</v>
      </c>
      <c r="O11" s="51">
        <v>2026</v>
      </c>
      <c r="P11" s="51">
        <v>2027</v>
      </c>
      <c r="Q11" s="51">
        <v>2028</v>
      </c>
      <c r="R11" s="51">
        <v>2029</v>
      </c>
      <c r="S11" s="51">
        <v>2030</v>
      </c>
      <c r="T11" s="51">
        <v>2031</v>
      </c>
      <c r="U11" s="51">
        <v>2032</v>
      </c>
      <c r="V11" s="51">
        <v>2033</v>
      </c>
      <c r="W11" s="51">
        <v>2034</v>
      </c>
      <c r="X11" s="51">
        <v>2035</v>
      </c>
      <c r="Y11" s="52"/>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row>
    <row r="12" spans="1:69" ht="15">
      <c r="E12" s="53" t="str">
        <f>CONCATENATE("Homes_",E11)</f>
        <v>Homes_2016</v>
      </c>
      <c r="F12" s="53" t="str">
        <f t="shared" ref="F12:X12" si="0">CONCATENATE("Homes_",F11)</f>
        <v>Homes_2017</v>
      </c>
      <c r="G12" s="53" t="str">
        <f t="shared" si="0"/>
        <v>Homes_2018</v>
      </c>
      <c r="H12" s="53" t="str">
        <f t="shared" si="0"/>
        <v>Homes_2019</v>
      </c>
      <c r="I12" s="53" t="str">
        <f t="shared" si="0"/>
        <v>Homes_2020</v>
      </c>
      <c r="J12" s="53" t="str">
        <f t="shared" si="0"/>
        <v>Homes_2021</v>
      </c>
      <c r="K12" s="53" t="str">
        <f t="shared" si="0"/>
        <v>Homes_2022</v>
      </c>
      <c r="L12" s="53" t="str">
        <f t="shared" si="0"/>
        <v>Homes_2023</v>
      </c>
      <c r="M12" s="53" t="str">
        <f t="shared" si="0"/>
        <v>Homes_2024</v>
      </c>
      <c r="N12" s="53" t="str">
        <f t="shared" si="0"/>
        <v>Homes_2025</v>
      </c>
      <c r="O12" s="53" t="str">
        <f t="shared" si="0"/>
        <v>Homes_2026</v>
      </c>
      <c r="P12" s="53" t="str">
        <f t="shared" si="0"/>
        <v>Homes_2027</v>
      </c>
      <c r="Q12" s="53" t="str">
        <f t="shared" si="0"/>
        <v>Homes_2028</v>
      </c>
      <c r="R12" s="53" t="str">
        <f t="shared" si="0"/>
        <v>Homes_2029</v>
      </c>
      <c r="S12" s="53" t="str">
        <f t="shared" si="0"/>
        <v>Homes_2030</v>
      </c>
      <c r="T12" s="53" t="str">
        <f t="shared" si="0"/>
        <v>Homes_2031</v>
      </c>
      <c r="U12" s="53" t="str">
        <f t="shared" si="0"/>
        <v>Homes_2032</v>
      </c>
      <c r="V12" s="53" t="str">
        <f t="shared" si="0"/>
        <v>Homes_2033</v>
      </c>
      <c r="W12" s="53" t="str">
        <f t="shared" si="0"/>
        <v>Homes_2034</v>
      </c>
      <c r="X12" s="53" t="str">
        <f t="shared" si="0"/>
        <v>Homes_2035</v>
      </c>
      <c r="Y12" s="54"/>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row>
    <row r="13" spans="1:69">
      <c r="B13" s="7" t="s">
        <v>54</v>
      </c>
      <c r="C13" s="7" t="s">
        <v>48</v>
      </c>
      <c r="E13" s="26">
        <f ca="1">INDEX([1]!tbl_Forecast,MATCH($D$8&amp;$C13&amp;$D$7,[1]!rng_ForecastRowLookup,0),MATCH(E$11,[1]!rng_ForecastColumnLookup,0))</f>
        <v>62685.758999999998</v>
      </c>
      <c r="F13" s="26">
        <f ca="1">INDEX([1]!tbl_Forecast,MATCH($D$8&amp;$C13&amp;$D$7,[1]!rng_ForecastRowLookup,0),MATCH(F$11,[1]!rng_ForecastColumnLookup,0))</f>
        <v>59961.781000000003</v>
      </c>
      <c r="G13" s="26">
        <f ca="1">INDEX([1]!tbl_Forecast,MATCH($D$8&amp;$C13&amp;$D$7,[1]!rng_ForecastRowLookup,0),MATCH(G$11,[1]!rng_ForecastColumnLookup,0))</f>
        <v>56834.012000000002</v>
      </c>
      <c r="H13" s="26">
        <f ca="1">INDEX([1]!tbl_Forecast,MATCH($D$8&amp;$C13&amp;$D$7,[1]!rng_ForecastRowLookup,0),MATCH(H$11,[1]!rng_ForecastColumnLookup,0))</f>
        <v>54985.192999999999</v>
      </c>
      <c r="I13" s="26">
        <f ca="1">INDEX([1]!tbl_Forecast,MATCH($D$8&amp;$C13&amp;$D$7,[1]!rng_ForecastRowLookup,0),MATCH(I$11,[1]!rng_ForecastColumnLookup,0))</f>
        <v>53507.474000000002</v>
      </c>
      <c r="J13" s="26">
        <f ca="1">INDEX([1]!tbl_Forecast,MATCH($D$8&amp;$C13&amp;$D$7,[1]!rng_ForecastRowLookup,0),MATCH(J$11,[1]!rng_ForecastColumnLookup,0))</f>
        <v>50982.05</v>
      </c>
      <c r="K13" s="26">
        <f ca="1">INDEX([1]!tbl_Forecast,MATCH($D$8&amp;$C13&amp;$D$7,[1]!rng_ForecastRowLookup,0),MATCH(K$11,[1]!rng_ForecastColumnLookup,0))</f>
        <v>49561.669000000002</v>
      </c>
      <c r="L13" s="26">
        <f ca="1">INDEX([1]!tbl_Forecast,MATCH($D$8&amp;$C13&amp;$D$7,[1]!rng_ForecastRowLookup,0),MATCH(L$11,[1]!rng_ForecastColumnLookup,0))</f>
        <v>49324.517999999996</v>
      </c>
      <c r="M13" s="26">
        <f ca="1">INDEX([1]!tbl_Forecast,MATCH($D$8&amp;$C13&amp;$D$7,[1]!rng_ForecastRowLookup,0),MATCH(M$11,[1]!rng_ForecastColumnLookup,0))</f>
        <v>48815.77</v>
      </c>
      <c r="N13" s="26">
        <f ca="1">INDEX([1]!tbl_Forecast,MATCH($D$8&amp;$C13&amp;$D$7,[1]!rng_ForecastRowLookup,0),MATCH(N$11,[1]!rng_ForecastColumnLookup,0))</f>
        <v>49683.252</v>
      </c>
      <c r="O13" s="26">
        <f ca="1">INDEX([1]!tbl_Forecast,MATCH($D$8&amp;$C13&amp;$D$7,[1]!rng_ForecastRowLookup,0),MATCH(O$11,[1]!rng_ForecastColumnLookup,0))</f>
        <v>50030.137000000002</v>
      </c>
      <c r="P13" s="26">
        <f ca="1">INDEX([1]!tbl_Forecast,MATCH($D$8&amp;$C13&amp;$D$7,[1]!rng_ForecastRowLookup,0),MATCH(P$11,[1]!rng_ForecastColumnLookup,0))</f>
        <v>49387.762999999999</v>
      </c>
      <c r="Q13" s="26">
        <f ca="1">INDEX([1]!tbl_Forecast,MATCH($D$8&amp;$C13&amp;$D$7,[1]!rng_ForecastRowLookup,0),MATCH(Q$11,[1]!rng_ForecastColumnLookup,0))</f>
        <v>48079.345999999998</v>
      </c>
      <c r="R13" s="26">
        <f ca="1">INDEX([1]!tbl_Forecast,MATCH($D$8&amp;$C13&amp;$D$7,[1]!rng_ForecastRowLookup,0),MATCH(R$11,[1]!rng_ForecastColumnLookup,0))</f>
        <v>48129.050999999999</v>
      </c>
      <c r="S13" s="26">
        <f ca="1">INDEX([1]!tbl_Forecast,MATCH($D$8&amp;$C13&amp;$D$7,[1]!rng_ForecastRowLookup,0),MATCH(S$11,[1]!rng_ForecastColumnLookup,0))</f>
        <v>48690.569000000003</v>
      </c>
      <c r="T13" s="26">
        <f ca="1">INDEX([1]!tbl_Forecast,MATCH($D$8&amp;$C13&amp;$D$7,[1]!rng_ForecastRowLookup,0),MATCH(T$11,[1]!rng_ForecastColumnLookup,0))</f>
        <v>48482.864000000001</v>
      </c>
      <c r="U13" s="26">
        <f ca="1">INDEX([1]!tbl_Forecast,MATCH($D$8&amp;$C13&amp;$D$7,[1]!rng_ForecastRowLookup,0),MATCH(U$11,[1]!rng_ForecastColumnLookup,0))</f>
        <v>46879.000999999997</v>
      </c>
      <c r="V13" s="26">
        <f ca="1">INDEX([1]!tbl_Forecast,MATCH($D$8&amp;$C13&amp;$D$7,[1]!rng_ForecastRowLookup,0),MATCH(V$11,[1]!rng_ForecastColumnLookup,0))</f>
        <v>46798.777999999998</v>
      </c>
      <c r="W13" s="26">
        <f ca="1">INDEX([1]!tbl_Forecast,MATCH($D$8&amp;$C13&amp;$D$7,[1]!rng_ForecastRowLookup,0),MATCH(W$11,[1]!rng_ForecastColumnLookup,0))</f>
        <v>46917.627</v>
      </c>
      <c r="X13" s="26">
        <f ca="1">INDEX([1]!tbl_Forecast,MATCH($D$8&amp;$C13&amp;$D$7,[1]!rng_ForecastRowLookup,0),MATCH(X$11,[1]!rng_ForecastColumnLookup,0))</f>
        <v>47236.144999999997</v>
      </c>
      <c r="Y13" s="26"/>
      <c r="AA13" s="26">
        <f ca="1">SUM(E13:Y13)</f>
        <v>1016972.7590000002</v>
      </c>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row>
    <row r="14" spans="1:69">
      <c r="B14" s="7" t="s">
        <v>54</v>
      </c>
      <c r="C14" s="7" t="s">
        <v>49</v>
      </c>
      <c r="E14" s="26">
        <f ca="1">INDEX([1]!tbl_Forecast,MATCH($D$8&amp;$C14&amp;$D$7,[1]!rng_ForecastRowLookup,0),MATCH(E$11,[1]!rng_ForecastColumnLookup,0))</f>
        <v>23280.347100904564</v>
      </c>
      <c r="F14" s="26">
        <f ca="1">INDEX([1]!tbl_Forecast,MATCH($D$8&amp;$C14&amp;$D$7,[1]!rng_ForecastRowLookup,0),MATCH(F$11,[1]!rng_ForecastColumnLookup,0))</f>
        <v>23017.418106038647</v>
      </c>
      <c r="G14" s="26">
        <f ca="1">INDEX([1]!tbl_Forecast,MATCH($D$8&amp;$C14&amp;$D$7,[1]!rng_ForecastRowLookup,0),MATCH(G$11,[1]!rng_ForecastColumnLookup,0))</f>
        <v>22811.60852767331</v>
      </c>
      <c r="H14" s="26">
        <f ca="1">INDEX([1]!tbl_Forecast,MATCH($D$8&amp;$C14&amp;$D$7,[1]!rng_ForecastRowLookup,0),MATCH(H$11,[1]!rng_ForecastColumnLookup,0))</f>
        <v>22085.916378202593</v>
      </c>
      <c r="I14" s="26">
        <f ca="1">INDEX([1]!tbl_Forecast,MATCH($D$8&amp;$C14&amp;$D$7,[1]!rng_ForecastRowLookup,0),MATCH(I$11,[1]!rng_ForecastColumnLookup,0))</f>
        <v>20817.853908138593</v>
      </c>
      <c r="J14" s="26">
        <f ca="1">INDEX([1]!tbl_Forecast,MATCH($D$8&amp;$C14&amp;$D$7,[1]!rng_ForecastRowLookup,0),MATCH(J$11,[1]!rng_ForecastColumnLookup,0))</f>
        <v>20070.279329962508</v>
      </c>
      <c r="K14" s="26">
        <f ca="1">INDEX([1]!tbl_Forecast,MATCH($D$8&amp;$C14&amp;$D$7,[1]!rng_ForecastRowLookup,0),MATCH(K$11,[1]!rng_ForecastColumnLookup,0))</f>
        <v>19887.831284331631</v>
      </c>
      <c r="L14" s="26">
        <f ca="1">INDEX([1]!tbl_Forecast,MATCH($D$8&amp;$C14&amp;$D$7,[1]!rng_ForecastRowLookup,0),MATCH(L$11,[1]!rng_ForecastColumnLookup,0))</f>
        <v>20257.583209811291</v>
      </c>
      <c r="M14" s="26">
        <f ca="1">INDEX([1]!tbl_Forecast,MATCH($D$8&amp;$C14&amp;$D$7,[1]!rng_ForecastRowLookup,0),MATCH(M$11,[1]!rng_ForecastColumnLookup,0))</f>
        <v>20750.368029493613</v>
      </c>
      <c r="N14" s="26">
        <f ca="1">INDEX([1]!tbl_Forecast,MATCH($D$8&amp;$C14&amp;$D$7,[1]!rng_ForecastRowLookup,0),MATCH(N$11,[1]!rng_ForecastColumnLookup,0))</f>
        <v>21314.334279744231</v>
      </c>
      <c r="O14" s="26">
        <f ca="1">INDEX([1]!tbl_Forecast,MATCH($D$8&amp;$C14&amp;$D$7,[1]!rng_ForecastRowLookup,0),MATCH(O$11,[1]!rng_ForecastColumnLookup,0))</f>
        <v>21403.286239774712</v>
      </c>
      <c r="P14" s="26">
        <f ca="1">INDEX([1]!tbl_Forecast,MATCH($D$8&amp;$C14&amp;$D$7,[1]!rng_ForecastRowLookup,0),MATCH(P$11,[1]!rng_ForecastColumnLookup,0))</f>
        <v>21409.137516518917</v>
      </c>
      <c r="Q14" s="26">
        <f ca="1">INDEX([1]!tbl_Forecast,MATCH($D$8&amp;$C14&amp;$D$7,[1]!rng_ForecastRowLookup,0),MATCH(Q$11,[1]!rng_ForecastColumnLookup,0))</f>
        <v>21443.358292282628</v>
      </c>
      <c r="R14" s="26">
        <f ca="1">INDEX([1]!tbl_Forecast,MATCH($D$8&amp;$C14&amp;$D$7,[1]!rng_ForecastRowLookup,0),MATCH(R$11,[1]!rng_ForecastColumnLookup,0))</f>
        <v>21209.865626522758</v>
      </c>
      <c r="S14" s="26">
        <f ca="1">INDEX([1]!tbl_Forecast,MATCH($D$8&amp;$C14&amp;$D$7,[1]!rng_ForecastRowLookup,0),MATCH(S$11,[1]!rng_ForecastColumnLookup,0))</f>
        <v>20954.17798283829</v>
      </c>
      <c r="T14" s="26">
        <f ca="1">INDEX([1]!tbl_Forecast,MATCH($D$8&amp;$C14&amp;$D$7,[1]!rng_ForecastRowLookup,0),MATCH(T$11,[1]!rng_ForecastColumnLookup,0))</f>
        <v>20525.44023202754</v>
      </c>
      <c r="U14" s="26">
        <f ca="1">INDEX([1]!tbl_Forecast,MATCH($D$8&amp;$C14&amp;$D$7,[1]!rng_ForecastRowLookup,0),MATCH(U$11,[1]!rng_ForecastColumnLookup,0))</f>
        <v>20175.505597554071</v>
      </c>
      <c r="V14" s="26">
        <f ca="1">INDEX([1]!tbl_Forecast,MATCH($D$8&amp;$C14&amp;$D$7,[1]!rng_ForecastRowLookup,0),MATCH(V$11,[1]!rng_ForecastColumnLookup,0))</f>
        <v>19919.723927484571</v>
      </c>
      <c r="W14" s="26">
        <f ca="1">INDEX([1]!tbl_Forecast,MATCH($D$8&amp;$C14&amp;$D$7,[1]!rng_ForecastRowLookup,0),MATCH(W$11,[1]!rng_ForecastColumnLookup,0))</f>
        <v>19536.194066416414</v>
      </c>
      <c r="X14" s="26">
        <f ca="1">INDEX([1]!tbl_Forecast,MATCH($D$8&amp;$C14&amp;$D$7,[1]!rng_ForecastRowLookup,0),MATCH(X$11,[1]!rng_ForecastColumnLookup,0))</f>
        <v>19462.287131015248</v>
      </c>
      <c r="Y14" s="26"/>
      <c r="AA14" s="26">
        <f t="shared" ref="AA14:AA16" ca="1" si="1">SUM(E14:Y14)</f>
        <v>420332.51676673623</v>
      </c>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row>
    <row r="15" spans="1:69">
      <c r="B15" s="7" t="s">
        <v>54</v>
      </c>
      <c r="C15" s="7" t="s">
        <v>50</v>
      </c>
      <c r="E15" s="26">
        <f ca="1">INDEX([1]!tbl_Forecast,MATCH($D$8&amp;$C15&amp;$D$7,[1]!rng_ForecastRowLookup,0),MATCH(E$11,[1]!rng_ForecastColumnLookup,0))</f>
        <v>5226.2387411561367</v>
      </c>
      <c r="F15" s="26">
        <f ca="1">INDEX([1]!tbl_Forecast,MATCH($D$8&amp;$C15&amp;$D$7,[1]!rng_ForecastRowLookup,0),MATCH(F$11,[1]!rng_ForecastColumnLookup,0))</f>
        <v>5239.95312759432</v>
      </c>
      <c r="G15" s="26">
        <f ca="1">INDEX([1]!tbl_Forecast,MATCH($D$8&amp;$C15&amp;$D$7,[1]!rng_ForecastRowLookup,0),MATCH(G$11,[1]!rng_ForecastColumnLookup,0))</f>
        <v>5271.2612760989568</v>
      </c>
      <c r="H15" s="26">
        <f ca="1">INDEX([1]!tbl_Forecast,MATCH($D$8&amp;$C15&amp;$D$7,[1]!rng_ForecastRowLookup,0),MATCH(H$11,[1]!rng_ForecastColumnLookup,0))</f>
        <v>4985.883552972361</v>
      </c>
      <c r="I15" s="26">
        <f ca="1">INDEX([1]!tbl_Forecast,MATCH($D$8&amp;$C15&amp;$D$7,[1]!rng_ForecastRowLookup,0),MATCH(I$11,[1]!rng_ForecastColumnLookup,0))</f>
        <v>4608.5912035798974</v>
      </c>
      <c r="J15" s="26">
        <f ca="1">INDEX([1]!tbl_Forecast,MATCH($D$8&amp;$C15&amp;$D$7,[1]!rng_ForecastRowLookup,0),MATCH(J$11,[1]!rng_ForecastColumnLookup,0))</f>
        <v>4509.6375960361838</v>
      </c>
      <c r="K15" s="26">
        <f ca="1">INDEX([1]!tbl_Forecast,MATCH($D$8&amp;$C15&amp;$D$7,[1]!rng_ForecastRowLookup,0),MATCH(K$11,[1]!rng_ForecastColumnLookup,0))</f>
        <v>4481.760351096189</v>
      </c>
      <c r="L15" s="26">
        <f ca="1">INDEX([1]!tbl_Forecast,MATCH($D$8&amp;$C15&amp;$D$7,[1]!rng_ForecastRowLookup,0),MATCH(L$11,[1]!rng_ForecastColumnLookup,0))</f>
        <v>4621.8312800578688</v>
      </c>
      <c r="M15" s="26">
        <f ca="1">INDEX([1]!tbl_Forecast,MATCH($D$8&amp;$C15&amp;$D$7,[1]!rng_ForecastRowLookup,0),MATCH(M$11,[1]!rng_ForecastColumnLookup,0))</f>
        <v>4700.9782942419988</v>
      </c>
      <c r="N15" s="26">
        <f ca="1">INDEX([1]!tbl_Forecast,MATCH($D$8&amp;$C15&amp;$D$7,[1]!rng_ForecastRowLookup,0),MATCH(N$11,[1]!rng_ForecastColumnLookup,0))</f>
        <v>4828.2391631488581</v>
      </c>
      <c r="O15" s="26">
        <f ca="1">INDEX([1]!tbl_Forecast,MATCH($D$8&amp;$C15&amp;$D$7,[1]!rng_ForecastRowLookup,0),MATCH(O$11,[1]!rng_ForecastColumnLookup,0))</f>
        <v>4790.0249139778334</v>
      </c>
      <c r="P15" s="26">
        <f ca="1">INDEX([1]!tbl_Forecast,MATCH($D$8&amp;$C15&amp;$D$7,[1]!rng_ForecastRowLookup,0),MATCH(P$11,[1]!rng_ForecastColumnLookup,0))</f>
        <v>4782.0649962402858</v>
      </c>
      <c r="Q15" s="26">
        <f ca="1">INDEX([1]!tbl_Forecast,MATCH($D$8&amp;$C15&amp;$D$7,[1]!rng_ForecastRowLookup,0),MATCH(Q$11,[1]!rng_ForecastColumnLookup,0))</f>
        <v>4748.3908346265653</v>
      </c>
      <c r="R15" s="26">
        <f ca="1">INDEX([1]!tbl_Forecast,MATCH($D$8&amp;$C15&amp;$D$7,[1]!rng_ForecastRowLookup,0),MATCH(R$11,[1]!rng_ForecastColumnLookup,0))</f>
        <v>4733.4823682495089</v>
      </c>
      <c r="S15" s="26">
        <f ca="1">INDEX([1]!tbl_Forecast,MATCH($D$8&amp;$C15&amp;$D$7,[1]!rng_ForecastRowLookup,0),MATCH(S$11,[1]!rng_ForecastColumnLookup,0))</f>
        <v>4698.697177079107</v>
      </c>
      <c r="T15" s="26">
        <f ca="1">INDEX([1]!tbl_Forecast,MATCH($D$8&amp;$C15&amp;$D$7,[1]!rng_ForecastRowLookup,0),MATCH(T$11,[1]!rng_ForecastColumnLookup,0))</f>
        <v>4599.2987885998937</v>
      </c>
      <c r="U15" s="26">
        <f ca="1">INDEX([1]!tbl_Forecast,MATCH($D$8&amp;$C15&amp;$D$7,[1]!rng_ForecastRowLookup,0),MATCH(U$11,[1]!rng_ForecastColumnLookup,0))</f>
        <v>4526.3104216428001</v>
      </c>
      <c r="V15" s="26">
        <f ca="1">INDEX([1]!tbl_Forecast,MATCH($D$8&amp;$C15&amp;$D$7,[1]!rng_ForecastRowLookup,0),MATCH(V$11,[1]!rng_ForecastColumnLookup,0))</f>
        <v>4422.0600452822764</v>
      </c>
      <c r="W15" s="26">
        <f ca="1">INDEX([1]!tbl_Forecast,MATCH($D$8&amp;$C15&amp;$D$7,[1]!rng_ForecastRowLookup,0),MATCH(W$11,[1]!rng_ForecastColumnLookup,0))</f>
        <v>4405.182362066379</v>
      </c>
      <c r="X15" s="26">
        <f ca="1">INDEX([1]!tbl_Forecast,MATCH($D$8&amp;$C15&amp;$D$7,[1]!rng_ForecastRowLookup,0),MATCH(X$11,[1]!rng_ForecastColumnLookup,0))</f>
        <v>4385.1136986120664</v>
      </c>
      <c r="Y15" s="26"/>
      <c r="AA15" s="26">
        <f t="shared" ca="1" si="1"/>
        <v>94565.000192359483</v>
      </c>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row>
    <row r="16" spans="1:69">
      <c r="B16" s="7" t="s">
        <v>54</v>
      </c>
      <c r="C16" s="7" t="s">
        <v>51</v>
      </c>
      <c r="E16" s="26">
        <f ca="1">INDEX([1]!tbl_Forecast,MATCH($D$8&amp;$C16&amp;$D$7,[1]!rng_ForecastRowLookup,0),MATCH(E$11,[1]!rng_ForecastColumnLookup,0))</f>
        <v>1869.5754050925925</v>
      </c>
      <c r="F16" s="26">
        <f ca="1">INDEX([1]!tbl_Forecast,MATCH($D$8&amp;$C16&amp;$D$7,[1]!rng_ForecastRowLookup,0),MATCH(F$11,[1]!rng_ForecastColumnLookup,0))</f>
        <v>1881.796305941358</v>
      </c>
      <c r="G16" s="26">
        <f ca="1">INDEX([1]!tbl_Forecast,MATCH($D$8&amp;$C16&amp;$D$7,[1]!rng_ForecastRowLookup,0),MATCH(G$11,[1]!rng_ForecastColumnLookup,0))</f>
        <v>1949.1340235982509</v>
      </c>
      <c r="H16" s="26">
        <f ca="1">INDEX([1]!tbl_Forecast,MATCH($D$8&amp;$C16&amp;$D$7,[1]!rng_ForecastRowLookup,0),MATCH(H$11,[1]!rng_ForecastColumnLookup,0))</f>
        <v>2021.1963608646258</v>
      </c>
      <c r="I16" s="26">
        <f ca="1">INDEX([1]!tbl_Forecast,MATCH($D$8&amp;$C16&amp;$D$7,[1]!rng_ForecastRowLookup,0),MATCH(I$11,[1]!rng_ForecastColumnLookup,0))</f>
        <v>1959.5061710087307</v>
      </c>
      <c r="J16" s="26">
        <f ca="1">INDEX([1]!tbl_Forecast,MATCH($D$8&amp;$C16&amp;$D$7,[1]!rng_ForecastRowLookup,0),MATCH(J$11,[1]!rng_ForecastColumnLookup,0))</f>
        <v>1928.5764356212967</v>
      </c>
      <c r="K16" s="26">
        <f ca="1">INDEX([1]!tbl_Forecast,MATCH($D$8&amp;$C16&amp;$D$7,[1]!rng_ForecastRowLookup,0),MATCH(K$11,[1]!rng_ForecastColumnLookup,0))</f>
        <v>1934.9641170211423</v>
      </c>
      <c r="L16" s="26">
        <f ca="1">INDEX([1]!tbl_Forecast,MATCH($D$8&amp;$C16&amp;$D$7,[1]!rng_ForecastRowLookup,0),MATCH(L$11,[1]!rng_ForecastColumnLookup,0))</f>
        <v>1945.862235675901</v>
      </c>
      <c r="M16" s="26">
        <f ca="1">INDEX([1]!tbl_Forecast,MATCH($D$8&amp;$C16&amp;$D$7,[1]!rng_ForecastRowLookup,0),MATCH(M$11,[1]!rng_ForecastColumnLookup,0))</f>
        <v>1956.539890631658</v>
      </c>
      <c r="N16" s="26">
        <f ca="1">INDEX([1]!tbl_Forecast,MATCH($D$8&amp;$C16&amp;$D$7,[1]!rng_ForecastRowLookup,0),MATCH(N$11,[1]!rng_ForecastColumnLookup,0))</f>
        <v>1957.7742018038925</v>
      </c>
      <c r="O16" s="26">
        <f ca="1">INDEX([1]!tbl_Forecast,MATCH($D$8&amp;$C16&amp;$D$7,[1]!rng_ForecastRowLookup,0),MATCH(O$11,[1]!rng_ForecastColumnLookup,0))</f>
        <v>1947.2038419604366</v>
      </c>
      <c r="P16" s="26">
        <f ca="1">INDEX([1]!tbl_Forecast,MATCH($D$8&amp;$C16&amp;$D$7,[1]!rng_ForecastRowLookup,0),MATCH(P$11,[1]!rng_ForecastColumnLookup,0))</f>
        <v>1945.153453785721</v>
      </c>
      <c r="Q16" s="26">
        <f ca="1">INDEX([1]!tbl_Forecast,MATCH($D$8&amp;$C16&amp;$D$7,[1]!rng_ForecastRowLookup,0),MATCH(Q$11,[1]!rng_ForecastColumnLookup,0))</f>
        <v>1947.9162901464586</v>
      </c>
      <c r="R16" s="26">
        <f ca="1">INDEX([1]!tbl_Forecast,MATCH($D$8&amp;$C16&amp;$D$7,[1]!rng_ForecastRowLookup,0),MATCH(R$11,[1]!rng_ForecastColumnLookup,0))</f>
        <v>1950.0749856673444</v>
      </c>
      <c r="S16" s="26">
        <f ca="1">INDEX([1]!tbl_Forecast,MATCH($D$8&amp;$C16&amp;$D$7,[1]!rng_ForecastRowLookup,0),MATCH(S$11,[1]!rng_ForecastColumnLookup,0))</f>
        <v>1950.7771106659191</v>
      </c>
      <c r="T16" s="26">
        <f ca="1">INDEX([1]!tbl_Forecast,MATCH($D$8&amp;$C16&amp;$D$7,[1]!rng_ForecastRowLookup,0),MATCH(T$11,[1]!rng_ForecastColumnLookup,0))</f>
        <v>1949.8166473382953</v>
      </c>
      <c r="U16" s="26">
        <f ca="1">INDEX([1]!tbl_Forecast,MATCH($D$8&amp;$C16&amp;$D$7,[1]!rng_ForecastRowLookup,0),MATCH(U$11,[1]!rng_ForecastColumnLookup,0))</f>
        <v>1948.4903882606959</v>
      </c>
      <c r="V16" s="26">
        <f ca="1">INDEX([1]!tbl_Forecast,MATCH($D$8&amp;$C16&amp;$D$7,[1]!rng_ForecastRowLookup,0),MATCH(V$11,[1]!rng_ForecastColumnLookup,0))</f>
        <v>1948.7048126440727</v>
      </c>
      <c r="W16" s="26">
        <f ca="1">INDEX([1]!tbl_Forecast,MATCH($D$8&amp;$C16&amp;$D$7,[1]!rng_ForecastRowLookup,0),MATCH(W$11,[1]!rng_ForecastColumnLookup,0))</f>
        <v>1949.296705787131</v>
      </c>
      <c r="X16" s="26">
        <f ca="1">INDEX([1]!tbl_Forecast,MATCH($D$8&amp;$C16&amp;$D$7,[1]!rng_ForecastRowLookup,0),MATCH(X$11,[1]!rng_ForecastColumnLookup,0))</f>
        <v>1949.5267750605763</v>
      </c>
      <c r="Y16" s="26"/>
      <c r="AA16" s="26">
        <f t="shared" ca="1" si="1"/>
        <v>38891.88615857609</v>
      </c>
    </row>
    <row r="17" spans="1:27">
      <c r="E17" s="26"/>
      <c r="F17" s="26"/>
      <c r="G17" s="26"/>
      <c r="H17" s="26"/>
      <c r="I17" s="26"/>
      <c r="J17" s="26"/>
      <c r="K17" s="26"/>
      <c r="L17" s="26"/>
      <c r="M17" s="26"/>
      <c r="N17" s="26"/>
      <c r="O17" s="26"/>
      <c r="P17" s="26"/>
      <c r="Q17" s="26"/>
      <c r="R17" s="26"/>
      <c r="S17" s="26"/>
      <c r="T17" s="26"/>
      <c r="U17" s="26"/>
      <c r="V17" s="26"/>
      <c r="W17" s="26"/>
      <c r="X17" s="26"/>
      <c r="Y17" s="26"/>
    </row>
    <row r="18" spans="1:27">
      <c r="B18" s="7" t="s">
        <v>58</v>
      </c>
      <c r="C18" s="7" t="s">
        <v>59</v>
      </c>
      <c r="E18" s="26">
        <f t="shared" ref="E18:X18" ca="1" si="2">SUM(E13:E16)</f>
        <v>93061.920247153292</v>
      </c>
      <c r="F18" s="26">
        <f t="shared" ca="1" si="2"/>
        <v>90100.948539574325</v>
      </c>
      <c r="G18" s="26">
        <f t="shared" ca="1" si="2"/>
        <v>86866.015827370516</v>
      </c>
      <c r="H18" s="26">
        <f t="shared" ca="1" si="2"/>
        <v>84078.189292039577</v>
      </c>
      <c r="I18" s="26">
        <f t="shared" ca="1" si="2"/>
        <v>80893.425282727228</v>
      </c>
      <c r="J18" s="26">
        <f t="shared" ca="1" si="2"/>
        <v>77490.543361619988</v>
      </c>
      <c r="K18" s="26">
        <f t="shared" ca="1" si="2"/>
        <v>75866.224752448965</v>
      </c>
      <c r="L18" s="26">
        <f t="shared" ca="1" si="2"/>
        <v>76149.794725545056</v>
      </c>
      <c r="M18" s="26">
        <f t="shared" ca="1" si="2"/>
        <v>76223.656214367264</v>
      </c>
      <c r="N18" s="26">
        <f t="shared" ca="1" si="2"/>
        <v>77783.59964469698</v>
      </c>
      <c r="O18" s="26">
        <f t="shared" ca="1" si="2"/>
        <v>78170.651995712979</v>
      </c>
      <c r="P18" s="26">
        <f t="shared" ca="1" si="2"/>
        <v>77524.11896654492</v>
      </c>
      <c r="Q18" s="26">
        <f t="shared" ca="1" si="2"/>
        <v>76219.011417055648</v>
      </c>
      <c r="R18" s="26">
        <f t="shared" ca="1" si="2"/>
        <v>76022.473980439609</v>
      </c>
      <c r="S18" s="26">
        <f t="shared" ca="1" si="2"/>
        <v>76294.221270583323</v>
      </c>
      <c r="T18" s="26">
        <f t="shared" ca="1" si="2"/>
        <v>75557.419667965733</v>
      </c>
      <c r="U18" s="26">
        <f t="shared" ca="1" si="2"/>
        <v>73529.307407457556</v>
      </c>
      <c r="V18" s="26">
        <f t="shared" ca="1" si="2"/>
        <v>73089.266785410931</v>
      </c>
      <c r="W18" s="26">
        <f t="shared" ca="1" si="2"/>
        <v>72808.300134269928</v>
      </c>
      <c r="X18" s="26">
        <f t="shared" ca="1" si="2"/>
        <v>73033.072604687884</v>
      </c>
      <c r="Y18" s="26"/>
      <c r="AA18" s="26">
        <f ca="1">SUM(E18:Y18)</f>
        <v>1570762.1621176719</v>
      </c>
    </row>
    <row r="19" spans="1:27">
      <c r="E19" s="26"/>
      <c r="F19" s="26"/>
      <c r="G19" s="26"/>
      <c r="H19" s="26"/>
      <c r="I19" s="26"/>
      <c r="J19" s="26"/>
      <c r="K19" s="26"/>
      <c r="L19" s="26"/>
      <c r="M19" s="26"/>
      <c r="N19" s="26"/>
      <c r="O19" s="26"/>
      <c r="P19" s="26"/>
      <c r="Q19" s="26"/>
      <c r="R19" s="26"/>
      <c r="S19" s="26"/>
      <c r="T19" s="26"/>
      <c r="U19" s="26"/>
      <c r="V19" s="26"/>
      <c r="W19" s="26"/>
      <c r="X19" s="26"/>
      <c r="Y19" s="26"/>
    </row>
    <row r="20" spans="1:27">
      <c r="E20" s="26"/>
      <c r="F20" s="26"/>
      <c r="G20" s="26"/>
      <c r="H20" s="26"/>
      <c r="I20" s="26"/>
      <c r="J20" s="26"/>
      <c r="K20" s="26"/>
      <c r="L20" s="26"/>
      <c r="M20" s="26"/>
      <c r="N20" s="26"/>
      <c r="O20" s="26"/>
      <c r="P20" s="26"/>
      <c r="Q20" s="26"/>
      <c r="R20" s="26"/>
      <c r="S20" s="26"/>
      <c r="T20" s="26"/>
      <c r="U20" s="26"/>
      <c r="V20" s="26"/>
      <c r="W20" s="26"/>
      <c r="X20" s="26"/>
      <c r="Y20" s="26"/>
    </row>
    <row r="21" spans="1:27" ht="15">
      <c r="A21" s="45" t="str">
        <f>CONCATENATE("# HOMES APPLICABLE BY YEAR FOR MEASURE - ",C22)</f>
        <v># HOMES APPLICABLE BY YEAR FOR MEASURE - Clothes Dryer - New</v>
      </c>
      <c r="B21" s="45"/>
      <c r="E21" s="26"/>
      <c r="F21" s="26"/>
      <c r="G21" s="26"/>
      <c r="H21" s="26"/>
      <c r="I21" s="26"/>
      <c r="J21" s="26"/>
      <c r="K21" s="26"/>
      <c r="L21" s="26"/>
      <c r="M21" s="26"/>
      <c r="N21" s="26"/>
      <c r="O21" s="26"/>
      <c r="P21" s="26"/>
      <c r="Q21" s="26"/>
      <c r="R21" s="26"/>
      <c r="S21" s="26"/>
      <c r="T21" s="26"/>
      <c r="U21" s="26"/>
      <c r="V21" s="26"/>
      <c r="W21" s="26"/>
      <c r="X21" s="26"/>
      <c r="Y21" s="26"/>
    </row>
    <row r="22" spans="1:27" ht="15">
      <c r="A22" s="46" t="s">
        <v>60</v>
      </c>
      <c r="B22" s="46" t="s">
        <v>148</v>
      </c>
      <c r="C22" s="46" t="str">
        <f>CONCATENATE(C8," - ",C7)</f>
        <v>Clothes Dryer - New</v>
      </c>
    </row>
    <row r="23" spans="1:27">
      <c r="A23" s="47">
        <f>INDEX([2]APPLIC!$B$9:$F$100,MATCH($C$22,[2]APPLIC!$B$9:B$100,0),MATCH($C23,[2]APPLIC!$B$8:$F$8,0))</f>
        <v>0.9</v>
      </c>
      <c r="B23" s="47">
        <f>VLOOKUP($C$8,[2]!NewSat,MATCH($C23,[2]SATS!$C$10:$F$10,0)+1,FALSE)</f>
        <v>0.93640551858187504</v>
      </c>
      <c r="C23" s="7" t="str">
        <f>C13</f>
        <v>Single Family</v>
      </c>
      <c r="E23" s="26">
        <f ca="1">E13*$A23*$B23</f>
        <v>52829.361597684096</v>
      </c>
      <c r="F23" s="26">
        <f t="shared" ref="F23:X26" ca="1" si="3">F13*$A23*$B23</f>
        <v>50533.688369158044</v>
      </c>
      <c r="G23" s="26">
        <f t="shared" ca="1" si="3"/>
        <v>47897.714231953658</v>
      </c>
      <c r="H23" s="26">
        <f t="shared" ca="1" si="3"/>
        <v>46339.594348940533</v>
      </c>
      <c r="I23" s="26">
        <f t="shared" ca="1" si="3"/>
        <v>45094.224545078578</v>
      </c>
      <c r="J23" s="26">
        <f t="shared" ca="1" si="3"/>
        <v>42965.885671755372</v>
      </c>
      <c r="K23" s="26">
        <f t="shared" ca="1" si="3"/>
        <v>41768.838325555422</v>
      </c>
      <c r="L23" s="26">
        <f t="shared" ca="1" si="3"/>
        <v>41568.975770931931</v>
      </c>
      <c r="M23" s="26">
        <f t="shared" ca="1" si="3"/>
        <v>41140.220779641182</v>
      </c>
      <c r="N23" s="26">
        <f t="shared" ca="1" si="3"/>
        <v>41871.304218504585</v>
      </c>
      <c r="O23" s="26">
        <f t="shared" ca="1" si="3"/>
        <v>42163.646743986537</v>
      </c>
      <c r="P23" s="26">
        <f t="shared" ca="1" si="3"/>
        <v>41622.276441252368</v>
      </c>
      <c r="Q23" s="26">
        <f t="shared" ca="1" si="3"/>
        <v>40519.588431786658</v>
      </c>
      <c r="R23" s="26">
        <f t="shared" ca="1" si="3"/>
        <v>40561.47806445766</v>
      </c>
      <c r="S23" s="26">
        <f t="shared" ca="1" si="3"/>
        <v>41034.705763042417</v>
      </c>
      <c r="T23" s="26">
        <f t="shared" ca="1" si="3"/>
        <v>40859.659265629074</v>
      </c>
      <c r="U23" s="26">
        <f t="shared" ca="1" si="3"/>
        <v>39507.979717804716</v>
      </c>
      <c r="V23" s="26">
        <f t="shared" ca="1" si="3"/>
        <v>39440.370583879238</v>
      </c>
      <c r="W23" s="26">
        <f t="shared" ca="1" si="3"/>
        <v>39540.532357409385</v>
      </c>
      <c r="X23" s="26">
        <f t="shared" ca="1" si="3"/>
        <v>39808.968169080283</v>
      </c>
      <c r="Y23" s="26"/>
      <c r="AA23" s="26">
        <f t="shared" ref="AA23:AA26" ca="1" si="4">SUM(E23:Y23)</f>
        <v>857069.01339753158</v>
      </c>
    </row>
    <row r="24" spans="1:27">
      <c r="A24" s="47">
        <f>INDEX([2]APPLIC!$B$9:$F$100,MATCH($C$22,[2]APPLIC!$B$9:B$100,0),MATCH($C24,[2]APPLIC!$B$8:$F$8,0))</f>
        <v>0.9</v>
      </c>
      <c r="B24" s="47">
        <f>VLOOKUP($C$8,[2]!NewSat,MATCH($C24,[2]SATS!$C$10:$F$10,0)+1,FALSE)</f>
        <v>0.46266057162974022</v>
      </c>
      <c r="C24" s="7" t="str">
        <f>C14</f>
        <v>Multifamily - Low Rise</v>
      </c>
      <c r="E24" s="26">
        <f ca="1">E14*$A24*$B24+E14*$A24*MFCommonUnits!$G$139</f>
        <v>10312.419130232562</v>
      </c>
      <c r="F24" s="26">
        <f ca="1">F14*$A24*$B24+F14*$A24*MFCommonUnits!$G$139</f>
        <v>10195.95033426505</v>
      </c>
      <c r="G24" s="26">
        <f ca="1">G14*$A24*$B24+G14*$A24*MFCommonUnits!$G$139</f>
        <v>10104.783539203074</v>
      </c>
      <c r="H24" s="26">
        <f ca="1">H14*$A24*$B24+H14*$A24*MFCommonUnits!$G$139</f>
        <v>9783.3260638301799</v>
      </c>
      <c r="I24" s="26">
        <f ca="1">I14*$A24*$B24+I14*$A24*MFCommonUnits!$G$139</f>
        <v>9221.6165833856285</v>
      </c>
      <c r="J24" s="26">
        <f ca="1">J14*$A24*$B24+J14*$A24*MFCommonUnits!$G$139</f>
        <v>8890.4659202170787</v>
      </c>
      <c r="K24" s="26">
        <f ca="1">K14*$A24*$B24+K14*$A24*MFCommonUnits!$G$139</f>
        <v>8809.6475068196123</v>
      </c>
      <c r="L24" s="26">
        <f ca="1">L14*$A24*$B24+L14*$A24*MFCommonUnits!$G$139</f>
        <v>8973.4353065989635</v>
      </c>
      <c r="M24" s="26">
        <f ca="1">M14*$A24*$B24+M14*$A24*MFCommonUnits!$G$139</f>
        <v>9191.7225846860983</v>
      </c>
      <c r="N24" s="26">
        <f ca="1">N14*$A24*$B24+N14*$A24*MFCommonUnits!$G$139</f>
        <v>9441.5408680081746</v>
      </c>
      <c r="O24" s="26">
        <f ca="1">O14*$A24*$B24+O14*$A24*MFCommonUnits!$G$139</f>
        <v>9480.9436264942942</v>
      </c>
      <c r="P24" s="26">
        <f ca="1">P14*$A24*$B24+P14*$A24*MFCommonUnits!$G$139</f>
        <v>9483.5355473952895</v>
      </c>
      <c r="Q24" s="26">
        <f ca="1">Q14*$A24*$B24+Q14*$A24*MFCommonUnits!$G$139</f>
        <v>9498.6942123888784</v>
      </c>
      <c r="R24" s="26">
        <f ca="1">R14*$A24*$B24+R14*$A24*MFCommonUnits!$G$139</f>
        <v>9395.2647307443567</v>
      </c>
      <c r="S24" s="26">
        <f ca="1">S14*$A24*$B24+S14*$A24*MFCommonUnits!$G$139</f>
        <v>9282.0036123998889</v>
      </c>
      <c r="T24" s="26">
        <f ca="1">T14*$A24*$B24+T14*$A24*MFCommonUnits!$G$139</f>
        <v>9092.0870547063896</v>
      </c>
      <c r="U24" s="26">
        <f ca="1">U14*$A24*$B24+U14*$A24*MFCommonUnits!$G$139</f>
        <v>8937.0776554378153</v>
      </c>
      <c r="V24" s="26">
        <f ca="1">V14*$A24*$B24+V14*$A24*MFCommonUnits!$G$139</f>
        <v>8823.7748865334361</v>
      </c>
      <c r="W24" s="26">
        <f ca="1">W14*$A24*$B24+W14*$A24*MFCommonUnits!$G$139</f>
        <v>8653.8839197384859</v>
      </c>
      <c r="X24" s="26">
        <f ca="1">X14*$A24*$B24+X14*$A24*MFCommonUnits!$G$139</f>
        <v>8621.1456065516395</v>
      </c>
      <c r="Y24" s="26"/>
      <c r="AA24" s="26">
        <f t="shared" ca="1" si="4"/>
        <v>186193.31868963689</v>
      </c>
    </row>
    <row r="25" spans="1:27">
      <c r="A25" s="47">
        <f>INDEX([2]APPLIC!$B$9:$F$100,MATCH($C$22,[2]APPLIC!$B$9:B$100,0),MATCH($C25,[2]APPLIC!$B$8:$F$8,0))</f>
        <v>0.9</v>
      </c>
      <c r="B25" s="47">
        <f>VLOOKUP($C$8,[2]!NewSat,MATCH($C25,[2]SATS!$C$10:$F$10,0)+1,FALSE)</f>
        <v>0.46266057162974022</v>
      </c>
      <c r="C25" s="7" t="str">
        <f>C15</f>
        <v>Multifamily - High Rise</v>
      </c>
      <c r="E25" s="26">
        <f ca="1">E15*$A25*$B25+E15*$A25*MFCommonUnits!$G$139</f>
        <v>2315.0498632972253</v>
      </c>
      <c r="F25" s="26">
        <f ca="1">F15*$A25*$B25+F15*$A25*MFCommonUnits!$G$139</f>
        <v>2321.124880153784</v>
      </c>
      <c r="G25" s="26">
        <f ca="1">G15*$A25*$B25+G15*$A25*MFCommonUnits!$G$139</f>
        <v>2334.993348187013</v>
      </c>
      <c r="H25" s="26">
        <f ca="1">H15*$A25*$B25+H15*$A25*MFCommonUnits!$G$139</f>
        <v>2208.5805125640181</v>
      </c>
      <c r="I25" s="26">
        <f ca="1">I15*$A25*$B25+I15*$A25*MFCommonUnits!$G$139</f>
        <v>2041.4525558930434</v>
      </c>
      <c r="J25" s="26">
        <f ca="1">J15*$A25*$B25+J15*$A25*MFCommonUnits!$G$139</f>
        <v>1997.6194003556134</v>
      </c>
      <c r="K25" s="26">
        <f ca="1">K15*$A25*$B25+K15*$A25*MFCommonUnits!$G$139</f>
        <v>1985.2707084408689</v>
      </c>
      <c r="L25" s="26">
        <f ca="1">L15*$A25*$B25+L15*$A25*MFCommonUnits!$G$139</f>
        <v>2047.3174692195237</v>
      </c>
      <c r="M25" s="26">
        <f ca="1">M15*$A25*$B25+M15*$A25*MFCommonUnits!$G$139</f>
        <v>2082.3769629476692</v>
      </c>
      <c r="N25" s="26">
        <f ca="1">N15*$A25*$B25+N15*$A25*MFCommonUnits!$G$139</f>
        <v>2138.7492933668373</v>
      </c>
      <c r="O25" s="26">
        <f ca="1">O15*$A25*$B25+O15*$A25*MFCommonUnits!$G$139</f>
        <v>2121.8216525335338</v>
      </c>
      <c r="P25" s="26">
        <f ca="1">P15*$A25*$B25+P15*$A25*MFCommonUnits!$G$139</f>
        <v>2118.2956738358803</v>
      </c>
      <c r="Q25" s="26">
        <f ca="1">Q15*$A25*$B25+Q15*$A25*MFCommonUnits!$G$139</f>
        <v>2103.3791407225754</v>
      </c>
      <c r="R25" s="26">
        <f ca="1">R15*$A25*$B25+R15*$A25*MFCommonUnits!$G$139</f>
        <v>2096.7751861851789</v>
      </c>
      <c r="S25" s="26">
        <f ca="1">S15*$A25*$B25+S15*$A25*MFCommonUnits!$G$139</f>
        <v>2081.3665039469097</v>
      </c>
      <c r="T25" s="26">
        <f ca="1">T15*$A25*$B25+T15*$A25*MFCommonUnits!$G$139</f>
        <v>2037.3363252547933</v>
      </c>
      <c r="U25" s="26">
        <f ca="1">U15*$A25*$B25+U15*$A25*MFCommonUnits!$G$139</f>
        <v>2005.0049073240218</v>
      </c>
      <c r="V25" s="26">
        <f ca="1">V15*$A25*$B25+V15*$A25*MFCommonUnits!$G$139</f>
        <v>1958.825459446613</v>
      </c>
      <c r="W25" s="26">
        <f ca="1">W15*$A25*$B25+W15*$A25*MFCommonUnits!$G$139</f>
        <v>1951.3492073737707</v>
      </c>
      <c r="X25" s="26">
        <f ca="1">X15*$A25*$B25+X15*$A25*MFCommonUnits!$G$139</f>
        <v>1942.4594572326994</v>
      </c>
      <c r="Y25" s="26"/>
      <c r="AA25" s="26">
        <f t="shared" ca="1" si="4"/>
        <v>41889.148508281571</v>
      </c>
    </row>
    <row r="26" spans="1:27">
      <c r="A26" s="47">
        <f>INDEX([2]APPLIC!$B$9:$F$100,MATCH($C$22,[2]APPLIC!$B$9:B$100,0),MATCH($C26,[2]APPLIC!$B$8:$F$8,0))</f>
        <v>0.9</v>
      </c>
      <c r="B26" s="47">
        <f>VLOOKUP($C$8,[2]!NewSat,MATCH($C26,[2]SATS!$C$10:$F$10,0)+1,FALSE)</f>
        <v>0.88480083438048951</v>
      </c>
      <c r="C26" t="s">
        <v>51</v>
      </c>
      <c r="D26"/>
      <c r="E26" s="26">
        <f t="shared" ref="E26" ca="1" si="5">E16*$A26*$B26</f>
        <v>1488.7816905268508</v>
      </c>
      <c r="F26" s="26">
        <f t="shared" ca="1" si="3"/>
        <v>1498.513447467933</v>
      </c>
      <c r="G26" s="26">
        <f t="shared" ca="1" si="3"/>
        <v>1552.1358693592199</v>
      </c>
      <c r="H26" s="26">
        <f t="shared" ca="1" si="3"/>
        <v>1609.5206038858469</v>
      </c>
      <c r="I26" s="26">
        <f t="shared" ca="1" si="3"/>
        <v>1560.3954255740189</v>
      </c>
      <c r="J26" s="26">
        <f t="shared" ca="1" si="3"/>
        <v>1535.7654354638464</v>
      </c>
      <c r="K26" s="26">
        <f t="shared" ca="1" si="3"/>
        <v>1540.8520787129523</v>
      </c>
      <c r="L26" s="26">
        <f t="shared" ca="1" si="3"/>
        <v>1549.53047674397</v>
      </c>
      <c r="M26" s="26">
        <f t="shared" ca="1" si="3"/>
        <v>1558.0333149566425</v>
      </c>
      <c r="N26" s="26">
        <f t="shared" ca="1" si="3"/>
        <v>1559.0162225562128</v>
      </c>
      <c r="O26" s="26">
        <f t="shared" ca="1" si="3"/>
        <v>1550.5988256679402</v>
      </c>
      <c r="P26" s="26">
        <f t="shared" ca="1" si="3"/>
        <v>1548.9660590169274</v>
      </c>
      <c r="Q26" s="26">
        <f t="shared" ca="1" si="3"/>
        <v>1551.1661629424407</v>
      </c>
      <c r="R26" s="26">
        <f t="shared" ca="1" si="3"/>
        <v>1552.8851769806886</v>
      </c>
      <c r="S26" s="26">
        <f t="shared" ca="1" si="3"/>
        <v>1553.444293686809</v>
      </c>
      <c r="T26" s="26">
        <f t="shared" ca="1" si="3"/>
        <v>1552.6794568085031</v>
      </c>
      <c r="U26" s="26">
        <f t="shared" ca="1" si="3"/>
        <v>1551.6233291838851</v>
      </c>
      <c r="V26" s="26">
        <f t="shared" ca="1" si="3"/>
        <v>1551.7940797698759</v>
      </c>
      <c r="W26" s="26">
        <f t="shared" ca="1" si="3"/>
        <v>1552.2654165620338</v>
      </c>
      <c r="X26" s="26">
        <f t="shared" ca="1" si="3"/>
        <v>1552.4486254986325</v>
      </c>
      <c r="Y26" s="26"/>
      <c r="AA26" s="26">
        <f t="shared" ca="1" si="4"/>
        <v>30970.415991365229</v>
      </c>
    </row>
    <row r="27" spans="1:27">
      <c r="E27" s="26"/>
      <c r="F27" s="26"/>
      <c r="G27" s="26"/>
      <c r="H27" s="26"/>
      <c r="I27" s="26"/>
      <c r="J27" s="26"/>
      <c r="K27" s="26"/>
      <c r="L27" s="26"/>
      <c r="M27" s="26"/>
      <c r="N27" s="26"/>
      <c r="O27" s="26"/>
      <c r="P27" s="26"/>
      <c r="Q27" s="26"/>
      <c r="R27" s="26"/>
      <c r="S27" s="26"/>
      <c r="T27" s="26"/>
      <c r="U27" s="26"/>
      <c r="V27" s="26"/>
      <c r="W27" s="26"/>
      <c r="X27" s="26"/>
      <c r="Y27" s="26"/>
    </row>
    <row r="28" spans="1:27">
      <c r="E28" s="26">
        <f t="shared" ref="E28:X28" ca="1" si="6">SUM(E23:E26)</f>
        <v>66945.61228174073</v>
      </c>
      <c r="F28" s="26">
        <f t="shared" ca="1" si="6"/>
        <v>64549.27703104481</v>
      </c>
      <c r="G28" s="26">
        <f t="shared" ca="1" si="6"/>
        <v>61889.626988702963</v>
      </c>
      <c r="H28" s="26">
        <f t="shared" ca="1" si="6"/>
        <v>59941.021529220576</v>
      </c>
      <c r="I28" s="26">
        <f t="shared" ca="1" si="6"/>
        <v>57917.689109931263</v>
      </c>
      <c r="J28" s="26">
        <f t="shared" ca="1" si="6"/>
        <v>55389.736427791911</v>
      </c>
      <c r="K28" s="26">
        <f t="shared" ca="1" si="6"/>
        <v>54104.608619528859</v>
      </c>
      <c r="L28" s="26">
        <f t="shared" ca="1" si="6"/>
        <v>54139.259023494385</v>
      </c>
      <c r="M28" s="26">
        <f t="shared" ca="1" si="6"/>
        <v>53972.353642231588</v>
      </c>
      <c r="N28" s="26">
        <f t="shared" ca="1" si="6"/>
        <v>55010.610602435816</v>
      </c>
      <c r="O28" s="26">
        <f t="shared" ca="1" si="6"/>
        <v>55317.010848682301</v>
      </c>
      <c r="P28" s="26">
        <f t="shared" ca="1" si="6"/>
        <v>54773.073721500463</v>
      </c>
      <c r="Q28" s="26">
        <f t="shared" ca="1" si="6"/>
        <v>53672.827947840553</v>
      </c>
      <c r="R28" s="26">
        <f t="shared" ca="1" si="6"/>
        <v>53606.403158367881</v>
      </c>
      <c r="S28" s="26">
        <f t="shared" ca="1" si="6"/>
        <v>53951.520173076024</v>
      </c>
      <c r="T28" s="26">
        <f t="shared" ca="1" si="6"/>
        <v>53541.762102398759</v>
      </c>
      <c r="U28" s="26">
        <f t="shared" ca="1" si="6"/>
        <v>52001.685609750442</v>
      </c>
      <c r="V28" s="26">
        <f t="shared" ca="1" si="6"/>
        <v>51774.765009629162</v>
      </c>
      <c r="W28" s="26">
        <f t="shared" ca="1" si="6"/>
        <v>51698.030901083679</v>
      </c>
      <c r="X28" s="26">
        <f t="shared" ca="1" si="6"/>
        <v>51925.021858363252</v>
      </c>
      <c r="Y28" s="26"/>
      <c r="AA28" s="26">
        <f ca="1">SUM(E28:Y28)</f>
        <v>1116121.8965868154</v>
      </c>
    </row>
    <row r="29" spans="1:27">
      <c r="E29" s="26"/>
      <c r="F29" s="26"/>
      <c r="G29" s="26"/>
      <c r="H29" s="26"/>
      <c r="I29" s="26"/>
      <c r="J29" s="26"/>
      <c r="K29" s="26"/>
      <c r="L29" s="26"/>
      <c r="M29" s="26"/>
      <c r="N29" s="26"/>
      <c r="O29" s="26"/>
      <c r="P29" s="26"/>
      <c r="Q29" s="26"/>
      <c r="R29" s="26"/>
      <c r="S29" s="26"/>
      <c r="T29" s="26"/>
      <c r="U29" s="26"/>
      <c r="V29" s="26"/>
      <c r="W29" s="26"/>
      <c r="X29" s="26"/>
      <c r="Y29" s="26"/>
    </row>
    <row r="31" spans="1:27" ht="15">
      <c r="A31" s="64" t="str">
        <f>CONCATENATE("# UNITS ACHIEVABLE BY YEAR FOR MEASURE - ",C32)</f>
        <v># UNITS ACHIEVABLE BY YEAR FOR MEASURE - Clothes Dryer - New</v>
      </c>
      <c r="B31" s="64"/>
      <c r="D31" s="48" t="s">
        <v>61</v>
      </c>
      <c r="E31" s="7">
        <v>3</v>
      </c>
      <c r="F31" s="7">
        <v>4</v>
      </c>
      <c r="G31" s="7">
        <v>5</v>
      </c>
      <c r="H31" s="7">
        <v>6</v>
      </c>
      <c r="I31" s="7">
        <v>7</v>
      </c>
      <c r="J31" s="7">
        <v>8</v>
      </c>
      <c r="K31" s="7">
        <v>9</v>
      </c>
      <c r="L31" s="7">
        <v>10</v>
      </c>
      <c r="M31" s="7">
        <v>11</v>
      </c>
      <c r="N31" s="7">
        <v>12</v>
      </c>
      <c r="O31" s="7">
        <v>13</v>
      </c>
      <c r="P31" s="7">
        <v>14</v>
      </c>
      <c r="Q31" s="7">
        <v>15</v>
      </c>
      <c r="R31" s="7">
        <v>16</v>
      </c>
      <c r="S31" s="7">
        <v>17</v>
      </c>
      <c r="T31" s="7">
        <v>18</v>
      </c>
      <c r="U31" s="7">
        <v>19</v>
      </c>
      <c r="V31" s="7">
        <v>20</v>
      </c>
      <c r="W31" s="7">
        <v>21</v>
      </c>
      <c r="X31" s="7">
        <v>22</v>
      </c>
    </row>
    <row r="32" spans="1:27" ht="15">
      <c r="C32" s="46" t="str">
        <f>CONCATENATE(C8," - ",C7)</f>
        <v>Clothes Dryer - New</v>
      </c>
      <c r="D32" s="46"/>
      <c r="E32" s="49">
        <f>VLOOKUP($C$32,[2]ACHIEV!$B$9:$X$79,MATCH(E$11,$E$11:$Y$11,0)+2,FALSE)</f>
        <v>0.01</v>
      </c>
      <c r="F32" s="49">
        <f>VLOOKUP($C$32,[2]ACHIEV!$B$9:$X$79,MATCH(F$11,$E$11:$Y$11,0)+2,FALSE)</f>
        <v>2.98E-2</v>
      </c>
      <c r="G32" s="49">
        <f>VLOOKUP($C$32,[2]ACHIEV!$B$9:$X$79,MATCH(G$11,$E$11:$Y$11,0)+2,FALSE)</f>
        <v>5.8906E-2</v>
      </c>
      <c r="H32" s="49">
        <f>VLOOKUP($C$32,[2]ACHIEV!$B$9:$X$79,MATCH(H$11,$E$11:$Y$11,0)+2,FALSE)</f>
        <v>9.6549759999999998E-2</v>
      </c>
      <c r="I32" s="49">
        <f>VLOOKUP($C$32,[2]ACHIEV!$B$9:$X$79,MATCH(I$11,$E$11:$Y$11,0)+2,FALSE)</f>
        <v>0.14172227199999998</v>
      </c>
      <c r="J32" s="49">
        <f>VLOOKUP($C$32,[2]ACHIEV!$B$9:$X$79,MATCH(J$11,$E$11:$Y$11,0)+2,FALSE)</f>
        <v>0.19035800991999999</v>
      </c>
      <c r="K32" s="49">
        <f>VLOOKUP($C$32,[2]ACHIEV!$B$9:$X$79,MATCH(K$11,$E$11:$Y$11,0)+2,FALSE)</f>
        <v>0.2362377226912</v>
      </c>
      <c r="L32" s="49">
        <f>VLOOKUP($C$32,[2]ACHIEV!$B$9:$X$79,MATCH(L$11,$E$11:$Y$11,0)+2,FALSE)</f>
        <v>0.279517585072032</v>
      </c>
      <c r="M32" s="49">
        <f>VLOOKUP($C$32,[2]ACHIEV!$B$9:$X$79,MATCH(M$11,$E$11:$Y$11,0)+2,FALSE)</f>
        <v>0.32034492191795017</v>
      </c>
      <c r="N32" s="49">
        <f>VLOOKUP($C$32,[2]ACHIEV!$B$9:$X$79,MATCH(N$11,$E$11:$Y$11,0)+2,FALSE)</f>
        <v>0.35885870967593297</v>
      </c>
      <c r="O32" s="49">
        <f>VLOOKUP($C$32,[2]ACHIEV!$B$9:$X$79,MATCH(O$11,$E$11:$Y$11,0)+2,FALSE)</f>
        <v>0.39519004946096342</v>
      </c>
      <c r="P32" s="49">
        <f>VLOOKUP($C$32,[2]ACHIEV!$B$9:$X$79,MATCH(P$11,$E$11:$Y$11,0)+2,FALSE)</f>
        <v>0.42946261332484215</v>
      </c>
      <c r="Q32" s="49">
        <f>VLOOKUP($C$32,[2]ACHIEV!$B$9:$X$79,MATCH(Q$11,$E$11:$Y$11,0)+2,FALSE)</f>
        <v>0.46179306523643443</v>
      </c>
      <c r="R32" s="49">
        <f>VLOOKUP($C$32,[2]ACHIEV!$B$9:$X$79,MATCH(R$11,$E$11:$Y$11,0)+2,FALSE)</f>
        <v>0.49229145820636983</v>
      </c>
      <c r="S32" s="49">
        <f>VLOOKUP($C$32,[2]ACHIEV!$B$9:$X$79,MATCH(S$11,$E$11:$Y$11,0)+2,FALSE)</f>
        <v>0.5210616089080089</v>
      </c>
      <c r="T32" s="49">
        <f>VLOOKUP($C$32,[2]ACHIEV!$B$9:$X$79,MATCH(T$11,$E$11:$Y$11,0)+2,FALSE)</f>
        <v>0.54820145106988838</v>
      </c>
      <c r="U32" s="49">
        <f>VLOOKUP($C$32,[2]ACHIEV!$B$9:$X$79,MATCH(U$11,$E$11:$Y$11,0)+2,FALSE)</f>
        <v>0.57380336884259475</v>
      </c>
      <c r="V32" s="49">
        <f>VLOOKUP($C$32,[2]ACHIEV!$B$9:$X$79,MATCH(V$11,$E$11:$Y$11,0)+2,FALSE)</f>
        <v>0.59795451127484767</v>
      </c>
      <c r="W32" s="49">
        <f>VLOOKUP($C$32,[2]ACHIEV!$B$9:$X$79,MATCH(W$11,$E$11:$Y$11,0)+2,FALSE)</f>
        <v>0.62073708896927293</v>
      </c>
      <c r="X32" s="49">
        <f>VLOOKUP($C$32,[2]ACHIEV!$B$9:$X$79,MATCH(X$11,$E$11:$Y$11,0)+2,FALSE)</f>
        <v>0.6422286539276808</v>
      </c>
      <c r="Y32" s="49"/>
    </row>
    <row r="33" spans="1:80">
      <c r="C33" s="7" t="str">
        <f>C23</f>
        <v>Single Family</v>
      </c>
      <c r="E33" s="26">
        <f ca="1">E23*E$32</f>
        <v>528.29361597684101</v>
      </c>
      <c r="F33" s="26">
        <f t="shared" ref="F33:X36" ca="1" si="7">F23*F$32</f>
        <v>1505.9039134009097</v>
      </c>
      <c r="G33" s="26">
        <f t="shared" ca="1" si="7"/>
        <v>2821.4627545474623</v>
      </c>
      <c r="H33" s="26">
        <f t="shared" ca="1" si="7"/>
        <v>4474.076712887565</v>
      </c>
      <c r="I33" s="26">
        <f t="shared" ca="1" si="7"/>
        <v>6390.8559566067015</v>
      </c>
      <c r="J33" s="26">
        <f t="shared" ca="1" si="7"/>
        <v>8178.9004909255946</v>
      </c>
      <c r="K33" s="26">
        <f t="shared" ca="1" si="7"/>
        <v>9867.3752454861278</v>
      </c>
      <c r="L33" s="26">
        <f t="shared" ca="1" si="7"/>
        <v>11619.259721408704</v>
      </c>
      <c r="M33" s="26">
        <f t="shared" ca="1" si="7"/>
        <v>13179.060813341386</v>
      </c>
      <c r="N33" s="26">
        <f t="shared" ca="1" si="7"/>
        <v>15025.882204301004</v>
      </c>
      <c r="O33" s="26">
        <f t="shared" ca="1" si="7"/>
        <v>16662.653642210629</v>
      </c>
      <c r="P33" s="26">
        <f t="shared" ca="1" si="7"/>
        <v>17875.211612989253</v>
      </c>
      <c r="Q33" s="26">
        <f t="shared" ca="1" si="7"/>
        <v>18711.664944033531</v>
      </c>
      <c r="R33" s="26">
        <f t="shared" ca="1" si="7"/>
        <v>19968.069183357544</v>
      </c>
      <c r="S33" s="26">
        <f t="shared" ca="1" si="7"/>
        <v>21381.609805957625</v>
      </c>
      <c r="T33" s="26">
        <f t="shared" ca="1" si="7"/>
        <v>22399.324499639068</v>
      </c>
      <c r="U33" s="26">
        <f t="shared" ca="1" si="7"/>
        <v>22669.811858241254</v>
      </c>
      <c r="V33" s="26">
        <f t="shared" ca="1" si="7"/>
        <v>23583.547516982388</v>
      </c>
      <c r="W33" s="26">
        <f t="shared" ca="1" si="7"/>
        <v>24544.274951833646</v>
      </c>
      <c r="X33" s="26">
        <f t="shared" ca="1" si="7"/>
        <v>25566.460041478324</v>
      </c>
      <c r="Y33" s="26"/>
      <c r="AA33" s="26">
        <f t="shared" ref="AA33:AA36" ca="1" si="8">SUM(E33:Y33)</f>
        <v>286953.69948560552</v>
      </c>
    </row>
    <row r="34" spans="1:80">
      <c r="C34" s="7" t="str">
        <f>C24</f>
        <v>Multifamily - Low Rise</v>
      </c>
      <c r="E34" s="26">
        <f ca="1">E24*E$32</f>
        <v>103.12419130232561</v>
      </c>
      <c r="F34" s="26">
        <f t="shared" ca="1" si="7"/>
        <v>303.83931996109845</v>
      </c>
      <c r="G34" s="26">
        <f t="shared" ca="1" si="7"/>
        <v>595.23237916029632</v>
      </c>
      <c r="H34" s="26">
        <f t="shared" ca="1" si="7"/>
        <v>944.57778346454859</v>
      </c>
      <c r="I34" s="26">
        <f t="shared" ca="1" si="7"/>
        <v>1306.9084537102885</v>
      </c>
      <c r="J34" s="26">
        <f t="shared" ca="1" si="7"/>
        <v>1692.3713998341045</v>
      </c>
      <c r="K34" s="26">
        <f t="shared" ca="1" si="7"/>
        <v>2081.171064723273</v>
      </c>
      <c r="L34" s="26">
        <f t="shared" ca="1" si="7"/>
        <v>2508.2329667006516</v>
      </c>
      <c r="M34" s="26">
        <f t="shared" ca="1" si="7"/>
        <v>2944.5216536827274</v>
      </c>
      <c r="N34" s="26">
        <f t="shared" ca="1" si="7"/>
        <v>3388.1791732460019</v>
      </c>
      <c r="O34" s="26">
        <f t="shared" ca="1" si="7"/>
        <v>3746.7745806908861</v>
      </c>
      <c r="P34" s="26">
        <f t="shared" ca="1" si="7"/>
        <v>4072.8239597434185</v>
      </c>
      <c r="Q34" s="26">
        <f t="shared" ca="1" si="7"/>
        <v>4386.4311160826392</v>
      </c>
      <c r="R34" s="26">
        <f t="shared" ca="1" si="7"/>
        <v>4625.208574533016</v>
      </c>
      <c r="S34" s="26">
        <f t="shared" ca="1" si="7"/>
        <v>4836.4957361670367</v>
      </c>
      <c r="T34" s="26">
        <f t="shared" ca="1" si="7"/>
        <v>4984.2953166437901</v>
      </c>
      <c r="U34" s="26">
        <f t="shared" ca="1" si="7"/>
        <v>5128.1252662980969</v>
      </c>
      <c r="V34" s="26">
        <f t="shared" ca="1" si="7"/>
        <v>5276.2159998763755</v>
      </c>
      <c r="W34" s="26">
        <f t="shared" ca="1" si="7"/>
        <v>5371.7867126164692</v>
      </c>
      <c r="X34" s="26">
        <f t="shared" ca="1" si="7"/>
        <v>5536.7467382101986</v>
      </c>
      <c r="Y34" s="26"/>
      <c r="AA34" s="26">
        <f t="shared" ca="1" si="8"/>
        <v>63833.062386647245</v>
      </c>
    </row>
    <row r="35" spans="1:80">
      <c r="C35" s="7" t="s">
        <v>50</v>
      </c>
      <c r="E35" s="26">
        <f ca="1">E25*E$32</f>
        <v>23.150498632972255</v>
      </c>
      <c r="F35" s="26">
        <f t="shared" ca="1" si="7"/>
        <v>69.169521428582769</v>
      </c>
      <c r="G35" s="26">
        <f t="shared" ca="1" si="7"/>
        <v>137.54511816830419</v>
      </c>
      <c r="H35" s="26">
        <f t="shared" ca="1" si="7"/>
        <v>213.23791842873294</v>
      </c>
      <c r="I35" s="26">
        <f t="shared" ca="1" si="7"/>
        <v>289.31929440136906</v>
      </c>
      <c r="J35" s="26">
        <f t="shared" ca="1" si="7"/>
        <v>380.26285362927825</v>
      </c>
      <c r="K35" s="26">
        <f t="shared" ca="1" si="7"/>
        <v>468.99583108761618</v>
      </c>
      <c r="L35" s="26">
        <f t="shared" ca="1" si="7"/>
        <v>572.26123487202551</v>
      </c>
      <c r="M35" s="26">
        <f t="shared" ca="1" si="7"/>
        <v>667.07888559920934</v>
      </c>
      <c r="N35" s="26">
        <f t="shared" ca="1" si="7"/>
        <v>767.50881173793664</v>
      </c>
      <c r="O35" s="26">
        <f t="shared" ca="1" si="7"/>
        <v>838.52280381207038</v>
      </c>
      <c r="P35" s="26">
        <f t="shared" ca="1" si="7"/>
        <v>909.72879588026456</v>
      </c>
      <c r="Q35" s="26">
        <f t="shared" ca="1" si="7"/>
        <v>971.32590074865561</v>
      </c>
      <c r="R35" s="26">
        <f t="shared" ca="1" si="7"/>
        <v>1032.2245139380343</v>
      </c>
      <c r="S35" s="26">
        <f t="shared" ca="1" si="7"/>
        <v>1084.5201792738144</v>
      </c>
      <c r="T35" s="26">
        <f t="shared" ca="1" si="7"/>
        <v>1116.8707298220718</v>
      </c>
      <c r="U35" s="26">
        <f t="shared" ca="1" si="7"/>
        <v>1150.4785703684581</v>
      </c>
      <c r="V35" s="26">
        <f t="shared" ca="1" si="7"/>
        <v>1171.2885202761283</v>
      </c>
      <c r="W35" s="26">
        <f t="shared" ca="1" si="7"/>
        <v>1211.2748265476926</v>
      </c>
      <c r="X35" s="26">
        <f t="shared" ca="1" si="7"/>
        <v>1247.50312252765</v>
      </c>
      <c r="Y35" s="26"/>
      <c r="AA35" s="26">
        <f t="shared" ca="1" si="8"/>
        <v>14322.26793118087</v>
      </c>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row>
    <row r="36" spans="1:80">
      <c r="C36" s="7" t="str">
        <f>C26</f>
        <v>Manufactured</v>
      </c>
      <c r="E36" s="26">
        <f ca="1">E26*E$32</f>
        <v>14.887816905268508</v>
      </c>
      <c r="F36" s="26">
        <f t="shared" ca="1" si="7"/>
        <v>44.655700734544403</v>
      </c>
      <c r="G36" s="26">
        <f t="shared" ca="1" si="7"/>
        <v>91.430115520474203</v>
      </c>
      <c r="H36" s="26">
        <f t="shared" ca="1" si="7"/>
        <v>155.39882802023357</v>
      </c>
      <c r="I36" s="26">
        <f t="shared" ca="1" si="7"/>
        <v>221.14278493075682</v>
      </c>
      <c r="J36" s="26">
        <f t="shared" ca="1" si="7"/>
        <v>292.34525199882</v>
      </c>
      <c r="K36" s="26">
        <f t="shared" ca="1" si="7"/>
        <v>364.00738607914951</v>
      </c>
      <c r="L36" s="26">
        <f t="shared" ca="1" si="7"/>
        <v>433.12101685498897</v>
      </c>
      <c r="M36" s="26">
        <f t="shared" ca="1" si="7"/>
        <v>499.10806062535067</v>
      </c>
      <c r="N36" s="26">
        <f t="shared" ca="1" si="7"/>
        <v>559.46654999036969</v>
      </c>
      <c r="O36" s="26">
        <f t="shared" ca="1" si="7"/>
        <v>612.78122660982513</v>
      </c>
      <c r="P36" s="26">
        <f t="shared" ca="1" si="7"/>
        <v>665.22301165689134</v>
      </c>
      <c r="Q36" s="26">
        <f t="shared" ca="1" si="7"/>
        <v>716.31777707622814</v>
      </c>
      <c r="R36" s="26">
        <f t="shared" ca="1" si="7"/>
        <v>764.47210820287989</v>
      </c>
      <c r="S36" s="26">
        <f t="shared" ca="1" si="7"/>
        <v>809.44018301741426</v>
      </c>
      <c r="T36" s="26">
        <f t="shared" ca="1" si="7"/>
        <v>851.18113126882747</v>
      </c>
      <c r="U36" s="26">
        <f t="shared" ca="1" si="7"/>
        <v>890.32669346047567</v>
      </c>
      <c r="V36" s="26">
        <f t="shared" ca="1" si="7"/>
        <v>927.90227056799813</v>
      </c>
      <c r="W36" s="26">
        <f t="shared" ca="1" si="7"/>
        <v>963.54871598439274</v>
      </c>
      <c r="X36" s="26">
        <f t="shared" ca="1" si="7"/>
        <v>997.02699104586497</v>
      </c>
      <c r="Y36" s="26"/>
      <c r="AA36" s="26">
        <f t="shared" ca="1" si="8"/>
        <v>10873.783620550752</v>
      </c>
    </row>
    <row r="37" spans="1:80">
      <c r="E37" s="26"/>
      <c r="F37" s="26"/>
      <c r="G37" s="26"/>
      <c r="H37" s="26"/>
      <c r="I37" s="26"/>
      <c r="J37" s="26"/>
      <c r="K37" s="26"/>
      <c r="L37" s="26"/>
      <c r="M37" s="26"/>
      <c r="N37" s="26"/>
      <c r="O37" s="26"/>
      <c r="P37" s="26"/>
      <c r="Q37" s="26"/>
      <c r="R37" s="26"/>
      <c r="S37" s="26"/>
      <c r="T37" s="26"/>
      <c r="U37" s="26"/>
      <c r="V37" s="26"/>
      <c r="W37" s="26"/>
      <c r="X37" s="26"/>
      <c r="Y37" s="26"/>
    </row>
    <row r="38" spans="1:80">
      <c r="E38" s="26">
        <f t="shared" ref="E38:X38" ca="1" si="9">SUM(E33:E36)</f>
        <v>669.45612281740739</v>
      </c>
      <c r="F38" s="26">
        <f t="shared" ca="1" si="9"/>
        <v>1923.5684555251353</v>
      </c>
      <c r="G38" s="26">
        <f t="shared" ca="1" si="9"/>
        <v>3645.6703673965371</v>
      </c>
      <c r="H38" s="26">
        <f t="shared" ca="1" si="9"/>
        <v>5787.2912428010804</v>
      </c>
      <c r="I38" s="26">
        <f t="shared" ca="1" si="9"/>
        <v>8208.226489649116</v>
      </c>
      <c r="J38" s="26">
        <f t="shared" ca="1" si="9"/>
        <v>10543.879996387797</v>
      </c>
      <c r="K38" s="26">
        <f t="shared" ca="1" si="9"/>
        <v>12781.549527376164</v>
      </c>
      <c r="L38" s="26">
        <f t="shared" ca="1" si="9"/>
        <v>15132.874939836371</v>
      </c>
      <c r="M38" s="26">
        <f t="shared" ca="1" si="9"/>
        <v>17289.769413248672</v>
      </c>
      <c r="N38" s="26">
        <f t="shared" ca="1" si="9"/>
        <v>19741.036739275314</v>
      </c>
      <c r="O38" s="26">
        <f t="shared" ca="1" si="9"/>
        <v>21860.732253323411</v>
      </c>
      <c r="P38" s="26">
        <f t="shared" ca="1" si="9"/>
        <v>23522.987380269828</v>
      </c>
      <c r="Q38" s="26">
        <f t="shared" ca="1" si="9"/>
        <v>24785.739737941054</v>
      </c>
      <c r="R38" s="26">
        <f t="shared" ca="1" si="9"/>
        <v>26389.974380031475</v>
      </c>
      <c r="S38" s="26">
        <f t="shared" ca="1" si="9"/>
        <v>28112.065904415893</v>
      </c>
      <c r="T38" s="26">
        <f t="shared" ca="1" si="9"/>
        <v>29351.671677373757</v>
      </c>
      <c r="U38" s="26">
        <f t="shared" ca="1" si="9"/>
        <v>29838.742388368282</v>
      </c>
      <c r="V38" s="26">
        <f t="shared" ca="1" si="9"/>
        <v>30958.954307702887</v>
      </c>
      <c r="W38" s="26">
        <f t="shared" ca="1" si="9"/>
        <v>32090.885206982199</v>
      </c>
      <c r="X38" s="26">
        <f t="shared" ca="1" si="9"/>
        <v>33347.736893262037</v>
      </c>
      <c r="Y38" s="26"/>
      <c r="AA38" s="26">
        <f ca="1">SUM(E38:Y38)</f>
        <v>375982.81342398439</v>
      </c>
    </row>
    <row r="40" spans="1:80">
      <c r="AA40"/>
      <c r="AB40"/>
      <c r="AC40"/>
      <c r="AD40"/>
    </row>
    <row r="41" spans="1:80" ht="15">
      <c r="A41" s="45" t="s">
        <v>62</v>
      </c>
      <c r="C41" s="50" t="str">
        <f>C8</f>
        <v>Clothes Dryer</v>
      </c>
      <c r="D41" s="50"/>
      <c r="E41" s="50" t="s">
        <v>211</v>
      </c>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row>
    <row r="42" spans="1:80" ht="15">
      <c r="A42" s="46" t="s">
        <v>63</v>
      </c>
      <c r="B42" s="46" t="str">
        <f>M_Input_Out!K3</f>
        <v>TRC Net Levelized Cost (Net of All Benefits) in mills/kWh</v>
      </c>
      <c r="C42" s="46">
        <v>1</v>
      </c>
      <c r="D42" s="46"/>
      <c r="E42" s="51">
        <f t="shared" ref="E42:X42" si="10">E11</f>
        <v>2016</v>
      </c>
      <c r="F42" s="51">
        <f t="shared" si="10"/>
        <v>2017</v>
      </c>
      <c r="G42" s="51">
        <f t="shared" si="10"/>
        <v>2018</v>
      </c>
      <c r="H42" s="51">
        <f t="shared" si="10"/>
        <v>2019</v>
      </c>
      <c r="I42" s="51">
        <f t="shared" si="10"/>
        <v>2020</v>
      </c>
      <c r="J42" s="51">
        <f t="shared" si="10"/>
        <v>2021</v>
      </c>
      <c r="K42" s="51">
        <f t="shared" si="10"/>
        <v>2022</v>
      </c>
      <c r="L42" s="51">
        <f t="shared" si="10"/>
        <v>2023</v>
      </c>
      <c r="M42" s="51">
        <f t="shared" si="10"/>
        <v>2024</v>
      </c>
      <c r="N42" s="51">
        <f t="shared" si="10"/>
        <v>2025</v>
      </c>
      <c r="O42" s="51">
        <f t="shared" si="10"/>
        <v>2026</v>
      </c>
      <c r="P42" s="51">
        <f t="shared" si="10"/>
        <v>2027</v>
      </c>
      <c r="Q42" s="51">
        <f t="shared" si="10"/>
        <v>2028</v>
      </c>
      <c r="R42" s="51">
        <f t="shared" si="10"/>
        <v>2029</v>
      </c>
      <c r="S42" s="51">
        <f t="shared" si="10"/>
        <v>2030</v>
      </c>
      <c r="T42" s="51">
        <f t="shared" si="10"/>
        <v>2031</v>
      </c>
      <c r="U42" s="51">
        <f t="shared" si="10"/>
        <v>2032</v>
      </c>
      <c r="V42" s="51">
        <f t="shared" si="10"/>
        <v>2033</v>
      </c>
      <c r="W42" s="51">
        <f t="shared" si="10"/>
        <v>2034</v>
      </c>
      <c r="X42" s="51">
        <f t="shared" si="10"/>
        <v>2035</v>
      </c>
      <c r="Y42" s="52" t="s">
        <v>146</v>
      </c>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row>
    <row r="43" spans="1:80" ht="15">
      <c r="A43" s="46" t="str">
        <f>M_Input_Out!C3</f>
        <v>Busbar Savings</v>
      </c>
      <c r="B43" s="46" t="s">
        <v>64</v>
      </c>
      <c r="C43" s="46" t="s">
        <v>65</v>
      </c>
      <c r="D43" s="46" t="s">
        <v>66</v>
      </c>
      <c r="E43" s="53" t="str">
        <f>CONCATENATE("aMW_",E$11)</f>
        <v>aMW_2016</v>
      </c>
      <c r="F43" s="53" t="str">
        <f t="shared" ref="F43:X43" si="11">CONCATENATE("aMW_",F$11)</f>
        <v>aMW_2017</v>
      </c>
      <c r="G43" s="53" t="str">
        <f t="shared" si="11"/>
        <v>aMW_2018</v>
      </c>
      <c r="H43" s="53" t="str">
        <f t="shared" si="11"/>
        <v>aMW_2019</v>
      </c>
      <c r="I43" s="53" t="str">
        <f t="shared" si="11"/>
        <v>aMW_2020</v>
      </c>
      <c r="J43" s="53" t="str">
        <f t="shared" si="11"/>
        <v>aMW_2021</v>
      </c>
      <c r="K43" s="53" t="str">
        <f t="shared" si="11"/>
        <v>aMW_2022</v>
      </c>
      <c r="L43" s="53" t="str">
        <f t="shared" si="11"/>
        <v>aMW_2023</v>
      </c>
      <c r="M43" s="53" t="str">
        <f t="shared" si="11"/>
        <v>aMW_2024</v>
      </c>
      <c r="N43" s="53" t="str">
        <f t="shared" si="11"/>
        <v>aMW_2025</v>
      </c>
      <c r="O43" s="53" t="str">
        <f t="shared" si="11"/>
        <v>aMW_2026</v>
      </c>
      <c r="P43" s="53" t="str">
        <f t="shared" si="11"/>
        <v>aMW_2027</v>
      </c>
      <c r="Q43" s="53" t="str">
        <f t="shared" si="11"/>
        <v>aMW_2028</v>
      </c>
      <c r="R43" s="53" t="str">
        <f t="shared" si="11"/>
        <v>aMW_2029</v>
      </c>
      <c r="S43" s="53" t="str">
        <f t="shared" si="11"/>
        <v>aMW_2030</v>
      </c>
      <c r="T43" s="53" t="str">
        <f t="shared" si="11"/>
        <v>aMW_2031</v>
      </c>
      <c r="U43" s="53" t="str">
        <f t="shared" si="11"/>
        <v>aMW_2032</v>
      </c>
      <c r="V43" s="53" t="str">
        <f t="shared" si="11"/>
        <v>aMW_2033</v>
      </c>
      <c r="W43" s="53" t="str">
        <f t="shared" si="11"/>
        <v>aMW_2034</v>
      </c>
      <c r="X43" s="53" t="str">
        <f t="shared" si="11"/>
        <v>aMW_2035</v>
      </c>
      <c r="Y43" s="54" t="s">
        <v>146</v>
      </c>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row>
    <row r="44" spans="1:80">
      <c r="A44" s="55">
        <f>VLOOKUP($D44,MeasureOutput,3,FALSE)</f>
        <v>193.75383015309905</v>
      </c>
      <c r="B44" s="55">
        <f>VLOOKUP($D44,MeasureOutput,11,FALSE)</f>
        <v>120.70681718966021</v>
      </c>
      <c r="C44" s="7" t="str">
        <f>C13</f>
        <v>Single Family</v>
      </c>
      <c r="D44" s="7" t="s">
        <v>263</v>
      </c>
      <c r="E44" s="20">
        <f ca="1">VLOOKUP($C44,$C$33:$Y$36,E$31,FALSE)*$C$42*$A44/8760/1000</f>
        <v>1.168480725353235E-2</v>
      </c>
      <c r="F44" s="20">
        <f t="shared" ref="F44:U47" ca="1" si="12">VLOOKUP($C44,$C$33:$Y$36,F$31,FALSE)*$C$42*$A44/8760/1000</f>
        <v>3.3307608568946011E-2</v>
      </c>
      <c r="G44" s="20">
        <f t="shared" ca="1" si="12"/>
        <v>6.240516156711004E-2</v>
      </c>
      <c r="H44" s="20">
        <f t="shared" ca="1" si="12"/>
        <v>9.8957705424743483E-2</v>
      </c>
      <c r="I44" s="20">
        <f t="shared" ca="1" si="12"/>
        <v>0.14135306159238539</v>
      </c>
      <c r="J44" s="20">
        <f t="shared" ca="1" si="12"/>
        <v>0.18090106125090136</v>
      </c>
      <c r="K44" s="20">
        <f t="shared" ca="1" si="12"/>
        <v>0.21824677481401977</v>
      </c>
      <c r="L44" s="20">
        <f t="shared" ca="1" si="12"/>
        <v>0.25699498568111495</v>
      </c>
      <c r="M44" s="20">
        <f t="shared" ca="1" si="12"/>
        <v>0.29149469296866554</v>
      </c>
      <c r="N44" s="20">
        <f t="shared" ca="1" si="12"/>
        <v>0.33234272014984134</v>
      </c>
      <c r="O44" s="20">
        <f t="shared" ca="1" si="12"/>
        <v>0.36854485886904059</v>
      </c>
      <c r="P44" s="20">
        <f t="shared" ca="1" si="12"/>
        <v>0.39536423685089306</v>
      </c>
      <c r="Q44" s="20">
        <f t="shared" ca="1" si="12"/>
        <v>0.41386492596438018</v>
      </c>
      <c r="R44" s="20">
        <f t="shared" ca="1" si="12"/>
        <v>0.44165409646547815</v>
      </c>
      <c r="S44" s="20">
        <f t="shared" ca="1" si="12"/>
        <v>0.47291881218531401</v>
      </c>
      <c r="T44" s="20">
        <f t="shared" ca="1" si="12"/>
        <v>0.49542864322456825</v>
      </c>
      <c r="U44" s="20">
        <f t="shared" ca="1" si="12"/>
        <v>0.5014112872584916</v>
      </c>
      <c r="V44" s="20">
        <f t="shared" ref="V44:X47" ca="1" si="13">VLOOKUP($C44,$C$33:$Y$36,V$31,FALSE)*$C$42*$A44/8760/1000</f>
        <v>0.521621308220656</v>
      </c>
      <c r="W44" s="20">
        <f t="shared" ca="1" si="13"/>
        <v>0.54287069409229904</v>
      </c>
      <c r="X44" s="20">
        <f t="shared" ca="1" si="13"/>
        <v>0.5654794014260941</v>
      </c>
      <c r="Y44" s="20">
        <f ca="1">SUM(E44:X44)</f>
        <v>6.3468468438284749</v>
      </c>
      <c r="AA44" s="20">
        <f ca="1">SUM(E44:X44)</f>
        <v>6.3468468438284749</v>
      </c>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row>
    <row r="45" spans="1:80">
      <c r="A45" s="55">
        <f>VLOOKUP($D45,MeasureOutput,3,FALSE)</f>
        <v>193.75383015309905</v>
      </c>
      <c r="B45" s="55">
        <f>VLOOKUP($D45,MeasureOutput,11,FALSE)</f>
        <v>120.70681718966021</v>
      </c>
      <c r="C45" s="7" t="str">
        <f>C14</f>
        <v>Multifamily - Low Rise</v>
      </c>
      <c r="D45" s="7" t="s">
        <v>263</v>
      </c>
      <c r="E45" s="20">
        <f t="shared" ref="E45:E47" ca="1" si="14">VLOOKUP($C45,$C$33:$Y$36,E$31,FALSE)*$C$42*$A45/8760/1000</f>
        <v>2.2809026308523396E-3</v>
      </c>
      <c r="F45" s="20">
        <f t="shared" ca="1" si="12"/>
        <v>6.7203232869378748E-3</v>
      </c>
      <c r="G45" s="20">
        <f t="shared" ca="1" si="12"/>
        <v>1.3165359965005605E-2</v>
      </c>
      <c r="H45" s="20">
        <f t="shared" ca="1" si="12"/>
        <v>2.0892187605454447E-2</v>
      </c>
      <c r="I45" s="20">
        <f t="shared" ca="1" si="12"/>
        <v>2.890622358057449E-2</v>
      </c>
      <c r="J45" s="20">
        <f t="shared" ca="1" si="12"/>
        <v>3.7431899630070729E-2</v>
      </c>
      <c r="K45" s="20">
        <f t="shared" ca="1" si="12"/>
        <v>4.6031377282412939E-2</v>
      </c>
      <c r="L45" s="20">
        <f t="shared" ca="1" si="12"/>
        <v>5.5477139750516186E-2</v>
      </c>
      <c r="M45" s="20">
        <f t="shared" ca="1" si="12"/>
        <v>6.5126980407507473E-2</v>
      </c>
      <c r="N45" s="20">
        <f t="shared" ca="1" si="12"/>
        <v>7.4939805029837145E-2</v>
      </c>
      <c r="O45" s="20">
        <f t="shared" ca="1" si="12"/>
        <v>8.287122439830262E-2</v>
      </c>
      <c r="P45" s="20">
        <f t="shared" ca="1" si="12"/>
        <v>9.0082790152922212E-2</v>
      </c>
      <c r="Q45" s="20">
        <f t="shared" ca="1" si="12"/>
        <v>9.7019158612299594E-2</v>
      </c>
      <c r="R45" s="20">
        <f t="shared" ca="1" si="12"/>
        <v>0.10230044253113325</v>
      </c>
      <c r="S45" s="20">
        <f t="shared" ca="1" si="12"/>
        <v>0.10697369559377806</v>
      </c>
      <c r="T45" s="20">
        <f t="shared" ca="1" si="12"/>
        <v>0.11024272924816073</v>
      </c>
      <c r="U45" s="20">
        <f t="shared" ca="1" si="12"/>
        <v>0.11342396253997</v>
      </c>
      <c r="V45" s="20">
        <f t="shared" ca="1" si="13"/>
        <v>0.11669943592364279</v>
      </c>
      <c r="W45" s="20">
        <f t="shared" ca="1" si="13"/>
        <v>0.11881327058618329</v>
      </c>
      <c r="X45" s="20">
        <f t="shared" ca="1" si="13"/>
        <v>0.12246185925980638</v>
      </c>
      <c r="Y45" s="20">
        <f t="shared" ref="Y45:Y47" ca="1" si="15">SUM(E45:X45)</f>
        <v>1.4118607680153683</v>
      </c>
      <c r="AA45" s="20">
        <f t="shared" ref="AA45:AA47" ca="1" si="16">SUM(E45:X45)</f>
        <v>1.4118607680153683</v>
      </c>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row>
    <row r="46" spans="1:80">
      <c r="A46" s="55">
        <f>VLOOKUP($D46,MeasureOutput,3,FALSE)</f>
        <v>193.75383015309905</v>
      </c>
      <c r="B46" s="55">
        <f>VLOOKUP($D46,MeasureOutput,11,FALSE)</f>
        <v>120.70681718966021</v>
      </c>
      <c r="C46" s="7" t="str">
        <f>C15</f>
        <v>Multifamily - High Rise</v>
      </c>
      <c r="D46" s="7" t="s">
        <v>263</v>
      </c>
      <c r="E46" s="20">
        <f t="shared" ca="1" si="14"/>
        <v>5.1204312558133082E-4</v>
      </c>
      <c r="F46" s="20">
        <f t="shared" ca="1" si="12"/>
        <v>1.5298926605758871E-3</v>
      </c>
      <c r="G46" s="20">
        <f t="shared" ca="1" si="12"/>
        <v>3.0422252812750627E-3</v>
      </c>
      <c r="H46" s="20">
        <f t="shared" ca="1" si="12"/>
        <v>4.7163999348677071E-3</v>
      </c>
      <c r="I46" s="20">
        <f t="shared" ca="1" si="12"/>
        <v>6.3991691127234379E-3</v>
      </c>
      <c r="J46" s="20">
        <f t="shared" ca="1" si="12"/>
        <v>8.4106603145684862E-3</v>
      </c>
      <c r="K46" s="20">
        <f t="shared" ca="1" si="12"/>
        <v>1.0373257830943094E-2</v>
      </c>
      <c r="L46" s="20">
        <f t="shared" ca="1" si="12"/>
        <v>1.2657283801894651E-2</v>
      </c>
      <c r="M46" s="20">
        <f t="shared" ca="1" si="12"/>
        <v>1.4754462225925547E-2</v>
      </c>
      <c r="N46" s="20">
        <f t="shared" ca="1" si="12"/>
        <v>1.6975773053707652E-2</v>
      </c>
      <c r="O46" s="20">
        <f t="shared" ca="1" si="12"/>
        <v>1.8546461747637476E-2</v>
      </c>
      <c r="P46" s="20">
        <f t="shared" ca="1" si="12"/>
        <v>2.0121397100726954E-2</v>
      </c>
      <c r="Q46" s="20">
        <f t="shared" ca="1" si="12"/>
        <v>2.1483802922027506E-2</v>
      </c>
      <c r="R46" s="20">
        <f t="shared" ca="1" si="12"/>
        <v>2.2830759492398985E-2</v>
      </c>
      <c r="S46" s="20">
        <f t="shared" ca="1" si="12"/>
        <v>2.3987435914683466E-2</v>
      </c>
      <c r="T46" s="20">
        <f t="shared" ca="1" si="12"/>
        <v>2.4702965946223E-2</v>
      </c>
      <c r="U46" s="20">
        <f t="shared" ca="1" si="12"/>
        <v>2.5446304739492061E-2</v>
      </c>
      <c r="V46" s="20">
        <f t="shared" ca="1" si="13"/>
        <v>2.5906579568248364E-2</v>
      </c>
      <c r="W46" s="20">
        <f t="shared" ca="1" si="13"/>
        <v>2.6790997375758688E-2</v>
      </c>
      <c r="X46" s="20">
        <f t="shared" ca="1" si="13"/>
        <v>2.7592295447224087E-2</v>
      </c>
      <c r="Y46" s="20">
        <f t="shared" ca="1" si="15"/>
        <v>0.31678016759648342</v>
      </c>
      <c r="AA46" s="20">
        <f t="shared" ca="1" si="16"/>
        <v>0.31678016759648342</v>
      </c>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row>
    <row r="47" spans="1:80">
      <c r="A47" s="55">
        <f>VLOOKUP($D47,MeasureOutput,3,FALSE)</f>
        <v>193.75383015309905</v>
      </c>
      <c r="B47" s="55">
        <f>VLOOKUP($D47,MeasureOutput,11,FALSE)</f>
        <v>120.70681718966021</v>
      </c>
      <c r="C47" s="7" t="str">
        <f>C16</f>
        <v>Manufactured</v>
      </c>
      <c r="D47" s="7" t="s">
        <v>263</v>
      </c>
      <c r="E47" s="20">
        <f t="shared" ca="1" si="14"/>
        <v>3.2928898949929582E-4</v>
      </c>
      <c r="F47" s="20">
        <f t="shared" ca="1" si="12"/>
        <v>9.8769555427951337E-4</v>
      </c>
      <c r="G47" s="20">
        <f t="shared" ca="1" si="12"/>
        <v>2.0222528622639482E-3</v>
      </c>
      <c r="H47" s="20">
        <f t="shared" ca="1" si="12"/>
        <v>3.4371139418062765E-3</v>
      </c>
      <c r="I47" s="20">
        <f t="shared" ca="1" si="12"/>
        <v>4.8912399076549281E-3</v>
      </c>
      <c r="J47" s="20">
        <f t="shared" ca="1" si="12"/>
        <v>6.4660972947310864E-3</v>
      </c>
      <c r="K47" s="20">
        <f t="shared" ca="1" si="12"/>
        <v>8.0511216046635949E-3</v>
      </c>
      <c r="L47" s="20">
        <f t="shared" ca="1" si="12"/>
        <v>9.5797780748240972E-3</v>
      </c>
      <c r="M47" s="20">
        <f t="shared" ca="1" si="12"/>
        <v>1.1039280640005348E-2</v>
      </c>
      <c r="N47" s="20">
        <f t="shared" ca="1" si="12"/>
        <v>1.2374290742371504E-2</v>
      </c>
      <c r="O47" s="20">
        <f t="shared" ca="1" si="12"/>
        <v>1.3553505673694949E-2</v>
      </c>
      <c r="P47" s="20">
        <f t="shared" ca="1" si="12"/>
        <v>1.4713413974258259E-2</v>
      </c>
      <c r="Q47" s="20">
        <f t="shared" ca="1" si="12"/>
        <v>1.5843528871606505E-2</v>
      </c>
      <c r="R47" s="20">
        <f t="shared" ca="1" si="12"/>
        <v>1.6908607192867849E-2</v>
      </c>
      <c r="S47" s="20">
        <f t="shared" ca="1" si="12"/>
        <v>1.790321184240291E-2</v>
      </c>
      <c r="T47" s="20">
        <f t="shared" ca="1" si="12"/>
        <v>1.8826438851299438E-2</v>
      </c>
      <c r="U47" s="20">
        <f t="shared" ca="1" si="12"/>
        <v>1.9692261066839186E-2</v>
      </c>
      <c r="V47" s="20">
        <f t="shared" ca="1" si="13"/>
        <v>2.0523358325377498E-2</v>
      </c>
      <c r="W47" s="20">
        <f t="shared" ca="1" si="13"/>
        <v>2.1311787016104648E-2</v>
      </c>
      <c r="X47" s="20">
        <f t="shared" ca="1" si="13"/>
        <v>2.2052260077757527E-2</v>
      </c>
      <c r="Y47" s="20">
        <f t="shared" ca="1" si="15"/>
        <v>0.24050653250430837</v>
      </c>
      <c r="AA47" s="20">
        <f t="shared" ca="1" si="16"/>
        <v>0.24050653250430837</v>
      </c>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row>
    <row r="48" spans="1:80">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row>
    <row r="49" spans="1:80" ht="15">
      <c r="B49" s="167">
        <f ca="1">SUMPRODUCT(B44:B47,AA44:AA47)/SUM(AA44:AA47)</f>
        <v>120.70681718966021</v>
      </c>
      <c r="E49" s="20">
        <f t="shared" ref="E49:Y49" ca="1" si="17">SUM(E44:E47)</f>
        <v>1.4807041999465316E-2</v>
      </c>
      <c r="F49" s="20">
        <f t="shared" ca="1" si="17"/>
        <v>4.2545520070739286E-2</v>
      </c>
      <c r="G49" s="20">
        <f t="shared" ca="1" si="17"/>
        <v>8.0634999675654656E-2</v>
      </c>
      <c r="H49" s="20">
        <f t="shared" ca="1" si="17"/>
        <v>0.1280034069068719</v>
      </c>
      <c r="I49" s="20">
        <f t="shared" ca="1" si="17"/>
        <v>0.18154969419333825</v>
      </c>
      <c r="J49" s="20">
        <f t="shared" ca="1" si="17"/>
        <v>0.23320971849027167</v>
      </c>
      <c r="K49" s="20">
        <f t="shared" ca="1" si="17"/>
        <v>0.28270253153203939</v>
      </c>
      <c r="L49" s="20">
        <f t="shared" ca="1" si="17"/>
        <v>0.33470918730834986</v>
      </c>
      <c r="M49" s="20">
        <f t="shared" ca="1" si="17"/>
        <v>0.3824154162421039</v>
      </c>
      <c r="N49" s="20">
        <f t="shared" ca="1" si="17"/>
        <v>0.43663258897575769</v>
      </c>
      <c r="O49" s="20">
        <f t="shared" ca="1" si="17"/>
        <v>0.48351605068867565</v>
      </c>
      <c r="P49" s="20">
        <f t="shared" ca="1" si="17"/>
        <v>0.52028183807880046</v>
      </c>
      <c r="Q49" s="20">
        <f t="shared" ca="1" si="17"/>
        <v>0.54821141637031379</v>
      </c>
      <c r="R49" s="20">
        <f t="shared" ca="1" si="17"/>
        <v>0.58369390568187818</v>
      </c>
      <c r="S49" s="20">
        <f t="shared" ca="1" si="17"/>
        <v>0.62178315553617847</v>
      </c>
      <c r="T49" s="20">
        <f t="shared" ca="1" si="17"/>
        <v>0.64920077727025138</v>
      </c>
      <c r="U49" s="20">
        <f t="shared" ca="1" si="17"/>
        <v>0.65997381560479285</v>
      </c>
      <c r="V49" s="20">
        <f t="shared" ca="1" si="17"/>
        <v>0.68475068203792477</v>
      </c>
      <c r="W49" s="20">
        <f t="shared" ca="1" si="17"/>
        <v>0.70978674907034578</v>
      </c>
      <c r="X49" s="20">
        <f t="shared" ca="1" si="17"/>
        <v>0.73758581621088204</v>
      </c>
      <c r="Y49" s="20">
        <f t="shared" ca="1" si="17"/>
        <v>8.3159943119446353</v>
      </c>
      <c r="AA49" s="32">
        <f ca="1">SUM(E49:X49)</f>
        <v>8.3159943119446353</v>
      </c>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row>
    <row r="50" spans="1:80" customFormat="1">
      <c r="A50" s="7"/>
      <c r="B50" s="7"/>
      <c r="C50" s="7"/>
      <c r="D50" s="7"/>
    </row>
    <row r="51" spans="1:80" customFormat="1">
      <c r="A51" s="7"/>
      <c r="B51" s="7"/>
      <c r="C51" s="35"/>
      <c r="D51" s="35"/>
    </row>
    <row r="52" spans="1:80" ht="15">
      <c r="A52" s="64" t="s">
        <v>67</v>
      </c>
      <c r="B52" s="64"/>
      <c r="C52" s="36"/>
      <c r="D52" s="36"/>
      <c r="E52" s="20"/>
      <c r="F52" s="20"/>
      <c r="G52" s="20"/>
      <c r="H52" s="20"/>
      <c r="I52" s="20"/>
      <c r="J52" s="20"/>
      <c r="K52" s="20"/>
      <c r="L52" s="20"/>
      <c r="M52" s="20"/>
      <c r="N52" s="20"/>
      <c r="O52" s="20"/>
      <c r="P52" s="20"/>
      <c r="Q52" s="20"/>
      <c r="R52" s="20"/>
      <c r="S52" s="20"/>
      <c r="T52" s="20"/>
      <c r="U52" s="20"/>
      <c r="V52" s="20"/>
      <c r="W52" s="20"/>
      <c r="X52" s="20"/>
      <c r="Y52" s="20"/>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row>
    <row r="53" spans="1:80" ht="15">
      <c r="C53" s="36"/>
      <c r="D53" s="36"/>
      <c r="E53" s="51">
        <f>E42</f>
        <v>2016</v>
      </c>
      <c r="F53" s="51">
        <f t="shared" ref="F53:X53" si="18">F42</f>
        <v>2017</v>
      </c>
      <c r="G53" s="51">
        <f t="shared" si="18"/>
        <v>2018</v>
      </c>
      <c r="H53" s="51">
        <f t="shared" si="18"/>
        <v>2019</v>
      </c>
      <c r="I53" s="51">
        <f t="shared" si="18"/>
        <v>2020</v>
      </c>
      <c r="J53" s="51">
        <f t="shared" si="18"/>
        <v>2021</v>
      </c>
      <c r="K53" s="51">
        <f t="shared" si="18"/>
        <v>2022</v>
      </c>
      <c r="L53" s="51">
        <f t="shared" si="18"/>
        <v>2023</v>
      </c>
      <c r="M53" s="51">
        <f t="shared" si="18"/>
        <v>2024</v>
      </c>
      <c r="N53" s="51">
        <f t="shared" si="18"/>
        <v>2025</v>
      </c>
      <c r="O53" s="51">
        <f t="shared" si="18"/>
        <v>2026</v>
      </c>
      <c r="P53" s="51">
        <f t="shared" si="18"/>
        <v>2027</v>
      </c>
      <c r="Q53" s="51">
        <f t="shared" si="18"/>
        <v>2028</v>
      </c>
      <c r="R53" s="51">
        <f t="shared" si="18"/>
        <v>2029</v>
      </c>
      <c r="S53" s="51">
        <f t="shared" si="18"/>
        <v>2030</v>
      </c>
      <c r="T53" s="51">
        <f t="shared" si="18"/>
        <v>2031</v>
      </c>
      <c r="U53" s="51">
        <f t="shared" si="18"/>
        <v>2032</v>
      </c>
      <c r="V53" s="51">
        <f t="shared" si="18"/>
        <v>2033</v>
      </c>
      <c r="W53" s="51">
        <f t="shared" si="18"/>
        <v>2034</v>
      </c>
      <c r="X53" s="51">
        <f t="shared" si="18"/>
        <v>2035</v>
      </c>
      <c r="Y53" s="52" t="s">
        <v>146</v>
      </c>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row>
    <row r="54" spans="1:80" ht="15">
      <c r="C54" s="36" t="s">
        <v>64</v>
      </c>
      <c r="D54" s="36" t="s">
        <v>64</v>
      </c>
      <c r="E54" s="53" t="str">
        <f>CONCATENATE("aMW_",E$11)</f>
        <v>aMW_2016</v>
      </c>
      <c r="F54" s="53" t="str">
        <f t="shared" ref="F54:X54" si="19">CONCATENATE("aMW_",F$11)</f>
        <v>aMW_2017</v>
      </c>
      <c r="G54" s="53" t="str">
        <f t="shared" si="19"/>
        <v>aMW_2018</v>
      </c>
      <c r="H54" s="53" t="str">
        <f t="shared" si="19"/>
        <v>aMW_2019</v>
      </c>
      <c r="I54" s="53" t="str">
        <f t="shared" si="19"/>
        <v>aMW_2020</v>
      </c>
      <c r="J54" s="53" t="str">
        <f t="shared" si="19"/>
        <v>aMW_2021</v>
      </c>
      <c r="K54" s="53" t="str">
        <f t="shared" si="19"/>
        <v>aMW_2022</v>
      </c>
      <c r="L54" s="53" t="str">
        <f t="shared" si="19"/>
        <v>aMW_2023</v>
      </c>
      <c r="M54" s="53" t="str">
        <f t="shared" si="19"/>
        <v>aMW_2024</v>
      </c>
      <c r="N54" s="53" t="str">
        <f t="shared" si="19"/>
        <v>aMW_2025</v>
      </c>
      <c r="O54" s="53" t="str">
        <f t="shared" si="19"/>
        <v>aMW_2026</v>
      </c>
      <c r="P54" s="53" t="str">
        <f t="shared" si="19"/>
        <v>aMW_2027</v>
      </c>
      <c r="Q54" s="53" t="str">
        <f t="shared" si="19"/>
        <v>aMW_2028</v>
      </c>
      <c r="R54" s="53" t="str">
        <f t="shared" si="19"/>
        <v>aMW_2029</v>
      </c>
      <c r="S54" s="53" t="str">
        <f t="shared" si="19"/>
        <v>aMW_2030</v>
      </c>
      <c r="T54" s="53" t="str">
        <f t="shared" si="19"/>
        <v>aMW_2031</v>
      </c>
      <c r="U54" s="53" t="str">
        <f t="shared" si="19"/>
        <v>aMW_2032</v>
      </c>
      <c r="V54" s="53" t="str">
        <f t="shared" si="19"/>
        <v>aMW_2033</v>
      </c>
      <c r="W54" s="53" t="str">
        <f t="shared" si="19"/>
        <v>aMW_2034</v>
      </c>
      <c r="X54" s="53" t="str">
        <f t="shared" si="19"/>
        <v>aMW_2035</v>
      </c>
      <c r="Y54" s="54" t="s">
        <v>146</v>
      </c>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row>
    <row r="55" spans="1:80">
      <c r="B55" s="7" t="s">
        <v>68</v>
      </c>
      <c r="C55" s="36" t="s">
        <v>69</v>
      </c>
      <c r="D55" s="36" t="s">
        <v>70</v>
      </c>
      <c r="E55" s="20">
        <f>DSUM($B$43:$X$47,E$43,$C$54:$D55)</f>
        <v>0</v>
      </c>
      <c r="F55" s="20">
        <f>DSUM($B$43:$X$47,F$43,$C$54:$D55)</f>
        <v>0</v>
      </c>
      <c r="G55" s="20">
        <f>DSUM($B$43:$X$47,G$43,$C$54:$D55)</f>
        <v>0</v>
      </c>
      <c r="H55" s="20">
        <f>DSUM($B$43:$X$47,H$43,$C$54:$D55)</f>
        <v>0</v>
      </c>
      <c r="I55" s="20">
        <f>DSUM($B$43:$X$47,I$43,$C$54:$D55)</f>
        <v>0</v>
      </c>
      <c r="J55" s="20">
        <f>DSUM($B$43:$X$47,J$43,$C$54:$D55)</f>
        <v>0</v>
      </c>
      <c r="K55" s="20">
        <f>DSUM($B$43:$X$47,K$43,$C$54:$D55)</f>
        <v>0</v>
      </c>
      <c r="L55" s="20">
        <f>DSUM($B$43:$X$47,L$43,$C$54:$D55)</f>
        <v>0</v>
      </c>
      <c r="M55" s="20">
        <f>DSUM($B$43:$X$47,M$43,$C$54:$D55)</f>
        <v>0</v>
      </c>
      <c r="N55" s="20">
        <f>DSUM($B$43:$X$47,N$43,$C$54:$D55)</f>
        <v>0</v>
      </c>
      <c r="O55" s="20">
        <f>DSUM($B$43:$X$47,O$43,$C$54:$D55)</f>
        <v>0</v>
      </c>
      <c r="P55" s="20">
        <f>DSUM($B$43:$X$47,P$43,$C$54:$D55)</f>
        <v>0</v>
      </c>
      <c r="Q55" s="20">
        <f>DSUM($B$43:$X$47,Q$43,$C$54:$D55)</f>
        <v>0</v>
      </c>
      <c r="R55" s="20">
        <f>DSUM($B$43:$X$47,R$43,$C$54:$D55)</f>
        <v>0</v>
      </c>
      <c r="S55" s="20">
        <f>DSUM($B$43:$X$47,S$43,$C$54:$D55)</f>
        <v>0</v>
      </c>
      <c r="T55" s="20">
        <f>DSUM($B$43:$X$47,T$43,$C$54:$D55)</f>
        <v>0</v>
      </c>
      <c r="U55" s="20">
        <f>DSUM($B$43:$X$47,U$43,$C$54:$D55)</f>
        <v>0</v>
      </c>
      <c r="V55" s="20">
        <f>DSUM($B$43:$X$47,V$43,$C$54:$D55)</f>
        <v>0</v>
      </c>
      <c r="W55" s="20">
        <f>DSUM($B$43:$X$47,W$43,$C$54:$D55)</f>
        <v>0</v>
      </c>
      <c r="X55" s="20">
        <f>DSUM($B$43:$X$47,X$43,$C$54:$D55)</f>
        <v>0</v>
      </c>
      <c r="Y55" s="20">
        <f>DSUM($B$43:$Y$47,Y$43,$C$54:$D55)</f>
        <v>0</v>
      </c>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row>
    <row r="56" spans="1:80">
      <c r="B56" s="7" t="s">
        <v>246</v>
      </c>
      <c r="C56" s="36" t="s">
        <v>71</v>
      </c>
      <c r="D56" s="36" t="s">
        <v>72</v>
      </c>
      <c r="E56" s="20">
        <f>DSUM($B$43:$X$47,E$43,$C$54:$D56)</f>
        <v>0</v>
      </c>
      <c r="F56" s="20">
        <f>DSUM($B$43:$X$47,F$43,$C$54:$D56)</f>
        <v>0</v>
      </c>
      <c r="G56" s="20">
        <f>DSUM($B$43:$X$47,G$43,$C$54:$D56)</f>
        <v>0</v>
      </c>
      <c r="H56" s="20">
        <f>DSUM($B$43:$X$47,H$43,$C$54:$D56)</f>
        <v>0</v>
      </c>
      <c r="I56" s="20">
        <f>DSUM($B$43:$X$47,I$43,$C$54:$D56)</f>
        <v>0</v>
      </c>
      <c r="J56" s="20">
        <f>DSUM($B$43:$X$47,J$43,$C$54:$D56)</f>
        <v>0</v>
      </c>
      <c r="K56" s="20">
        <f>DSUM($B$43:$X$47,K$43,$C$54:$D56)</f>
        <v>0</v>
      </c>
      <c r="L56" s="20">
        <f>DSUM($B$43:$X$47,L$43,$C$54:$D56)</f>
        <v>0</v>
      </c>
      <c r="M56" s="20">
        <f>DSUM($B$43:$X$47,M$43,$C$54:$D56)</f>
        <v>0</v>
      </c>
      <c r="N56" s="20">
        <f>DSUM($B$43:$X$47,N$43,$C$54:$D56)</f>
        <v>0</v>
      </c>
      <c r="O56" s="20">
        <f>DSUM($B$43:$X$47,O$43,$C$54:$D56)</f>
        <v>0</v>
      </c>
      <c r="P56" s="20">
        <f>DSUM($B$43:$X$47,P$43,$C$54:$D56)</f>
        <v>0</v>
      </c>
      <c r="Q56" s="20">
        <f>DSUM($B$43:$X$47,Q$43,$C$54:$D56)</f>
        <v>0</v>
      </c>
      <c r="R56" s="20">
        <f>DSUM($B$43:$X$47,R$43,$C$54:$D56)</f>
        <v>0</v>
      </c>
      <c r="S56" s="20">
        <f>DSUM($B$43:$X$47,S$43,$C$54:$D56)</f>
        <v>0</v>
      </c>
      <c r="T56" s="20">
        <f>DSUM($B$43:$X$47,T$43,$C$54:$D56)</f>
        <v>0</v>
      </c>
      <c r="U56" s="20">
        <f>DSUM($B$43:$X$47,U$43,$C$54:$D56)</f>
        <v>0</v>
      </c>
      <c r="V56" s="20">
        <f>DSUM($B$43:$X$47,V$43,$C$54:$D56)</f>
        <v>0</v>
      </c>
      <c r="W56" s="20">
        <f>DSUM($B$43:$X$47,W$43,$C$54:$D56)</f>
        <v>0</v>
      </c>
      <c r="X56" s="20">
        <f>DSUM($B$43:$X$47,X$43,$C$54:$D56)</f>
        <v>0</v>
      </c>
      <c r="Y56" s="20">
        <f>DSUM($B$43:$Y$47,Y$43,$C$54:$D56)</f>
        <v>0</v>
      </c>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row>
    <row r="57" spans="1:80">
      <c r="B57" s="7" t="s">
        <v>73</v>
      </c>
      <c r="C57" s="36" t="s">
        <v>74</v>
      </c>
      <c r="D57" s="36" t="s">
        <v>75</v>
      </c>
      <c r="E57" s="20">
        <f>DSUM($B$43:$X$47,E$43,$C$54:$D57)</f>
        <v>0</v>
      </c>
      <c r="F57" s="20">
        <f>DSUM($B$43:$X$47,F$43,$C$54:$D57)</f>
        <v>0</v>
      </c>
      <c r="G57" s="20">
        <f>DSUM($B$43:$X$47,G$43,$C$54:$D57)</f>
        <v>0</v>
      </c>
      <c r="H57" s="20">
        <f>DSUM($B$43:$X$47,H$43,$C$54:$D57)</f>
        <v>0</v>
      </c>
      <c r="I57" s="20">
        <f>DSUM($B$43:$X$47,I$43,$C$54:$D57)</f>
        <v>0</v>
      </c>
      <c r="J57" s="20">
        <f>DSUM($B$43:$X$47,J$43,$C$54:$D57)</f>
        <v>0</v>
      </c>
      <c r="K57" s="20">
        <f>DSUM($B$43:$X$47,K$43,$C$54:$D57)</f>
        <v>0</v>
      </c>
      <c r="L57" s="20">
        <f>DSUM($B$43:$X$47,L$43,$C$54:$D57)</f>
        <v>0</v>
      </c>
      <c r="M57" s="20">
        <f>DSUM($B$43:$X$47,M$43,$C$54:$D57)</f>
        <v>0</v>
      </c>
      <c r="N57" s="20">
        <f>DSUM($B$43:$X$47,N$43,$C$54:$D57)</f>
        <v>0</v>
      </c>
      <c r="O57" s="20">
        <f>DSUM($B$43:$X$47,O$43,$C$54:$D57)</f>
        <v>0</v>
      </c>
      <c r="P57" s="20">
        <f>DSUM($B$43:$X$47,P$43,$C$54:$D57)</f>
        <v>0</v>
      </c>
      <c r="Q57" s="20">
        <f>DSUM($B$43:$X$47,Q$43,$C$54:$D57)</f>
        <v>0</v>
      </c>
      <c r="R57" s="20">
        <f>DSUM($B$43:$X$47,R$43,$C$54:$D57)</f>
        <v>0</v>
      </c>
      <c r="S57" s="20">
        <f>DSUM($B$43:$X$47,S$43,$C$54:$D57)</f>
        <v>0</v>
      </c>
      <c r="T57" s="20">
        <f>DSUM($B$43:$X$47,T$43,$C$54:$D57)</f>
        <v>0</v>
      </c>
      <c r="U57" s="20">
        <f>DSUM($B$43:$X$47,U$43,$C$54:$D57)</f>
        <v>0</v>
      </c>
      <c r="V57" s="20">
        <f>DSUM($B$43:$X$47,V$43,$C$54:$D57)</f>
        <v>0</v>
      </c>
      <c r="W57" s="20">
        <f>DSUM($B$43:$X$47,W$43,$C$54:$D57)</f>
        <v>0</v>
      </c>
      <c r="X57" s="20">
        <f>DSUM($B$43:$X$47,X$43,$C$54:$D57)</f>
        <v>0</v>
      </c>
      <c r="Y57" s="20">
        <f>DSUM($B$43:$Y$47,Y$43,$C$54:$D57)</f>
        <v>0</v>
      </c>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row>
    <row r="58" spans="1:80">
      <c r="B58" s="7" t="s">
        <v>76</v>
      </c>
      <c r="C58" s="36" t="s">
        <v>77</v>
      </c>
      <c r="D58" s="36" t="s">
        <v>78</v>
      </c>
      <c r="E58" s="20">
        <f>DSUM($B$43:$X$47,E$43,$C$54:$D58)</f>
        <v>0</v>
      </c>
      <c r="F58" s="20">
        <f>DSUM($B$43:$X$47,F$43,$C$54:$D58)</f>
        <v>0</v>
      </c>
      <c r="G58" s="20">
        <f>DSUM($B$43:$X$47,G$43,$C$54:$D58)</f>
        <v>0</v>
      </c>
      <c r="H58" s="20">
        <f>DSUM($B$43:$X$47,H$43,$C$54:$D58)</f>
        <v>0</v>
      </c>
      <c r="I58" s="20">
        <f>DSUM($B$43:$X$47,I$43,$C$54:$D58)</f>
        <v>0</v>
      </c>
      <c r="J58" s="20">
        <f>DSUM($B$43:$X$47,J$43,$C$54:$D58)</f>
        <v>0</v>
      </c>
      <c r="K58" s="20">
        <f>DSUM($B$43:$X$47,K$43,$C$54:$D58)</f>
        <v>0</v>
      </c>
      <c r="L58" s="20">
        <f>DSUM($B$43:$X$47,L$43,$C$54:$D58)</f>
        <v>0</v>
      </c>
      <c r="M58" s="20">
        <f>DSUM($B$43:$X$47,M$43,$C$54:$D58)</f>
        <v>0</v>
      </c>
      <c r="N58" s="20">
        <f>DSUM($B$43:$X$47,N$43,$C$54:$D58)</f>
        <v>0</v>
      </c>
      <c r="O58" s="20">
        <f>DSUM($B$43:$X$47,O$43,$C$54:$D58)</f>
        <v>0</v>
      </c>
      <c r="P58" s="20">
        <f>DSUM($B$43:$X$47,P$43,$C$54:$D58)</f>
        <v>0</v>
      </c>
      <c r="Q58" s="20">
        <f>DSUM($B$43:$X$47,Q$43,$C$54:$D58)</f>
        <v>0</v>
      </c>
      <c r="R58" s="20">
        <f>DSUM($B$43:$X$47,R$43,$C$54:$D58)</f>
        <v>0</v>
      </c>
      <c r="S58" s="20">
        <f>DSUM($B$43:$X$47,S$43,$C$54:$D58)</f>
        <v>0</v>
      </c>
      <c r="T58" s="20">
        <f>DSUM($B$43:$X$47,T$43,$C$54:$D58)</f>
        <v>0</v>
      </c>
      <c r="U58" s="20">
        <f>DSUM($B$43:$X$47,U$43,$C$54:$D58)</f>
        <v>0</v>
      </c>
      <c r="V58" s="20">
        <f>DSUM($B$43:$X$47,V$43,$C$54:$D58)</f>
        <v>0</v>
      </c>
      <c r="W58" s="20">
        <f>DSUM($B$43:$X$47,W$43,$C$54:$D58)</f>
        <v>0</v>
      </c>
      <c r="X58" s="20">
        <f>DSUM($B$43:$X$47,X$43,$C$54:$D58)</f>
        <v>0</v>
      </c>
      <c r="Y58" s="20">
        <f>DSUM($B$43:$Y$47,Y$43,$C$54:$D58)</f>
        <v>0</v>
      </c>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row>
    <row r="59" spans="1:80">
      <c r="B59" s="7" t="s">
        <v>79</v>
      </c>
      <c r="C59" s="36" t="s">
        <v>80</v>
      </c>
      <c r="D59" s="36" t="s">
        <v>81</v>
      </c>
      <c r="E59" s="20">
        <f>DSUM($B$43:$X$47,E$43,$C$54:$D59)</f>
        <v>0</v>
      </c>
      <c r="F59" s="20">
        <f>DSUM($B$43:$X$47,F$43,$C$54:$D59)</f>
        <v>0</v>
      </c>
      <c r="G59" s="20">
        <f>DSUM($B$43:$X$47,G$43,$C$54:$D59)</f>
        <v>0</v>
      </c>
      <c r="H59" s="20">
        <f>DSUM($B$43:$X$47,H$43,$C$54:$D59)</f>
        <v>0</v>
      </c>
      <c r="I59" s="20">
        <f>DSUM($B$43:$X$47,I$43,$C$54:$D59)</f>
        <v>0</v>
      </c>
      <c r="J59" s="20">
        <f>DSUM($B$43:$X$47,J$43,$C$54:$D59)</f>
        <v>0</v>
      </c>
      <c r="K59" s="20">
        <f>DSUM($B$43:$X$47,K$43,$C$54:$D59)</f>
        <v>0</v>
      </c>
      <c r="L59" s="20">
        <f>DSUM($B$43:$X$47,L$43,$C$54:$D59)</f>
        <v>0</v>
      </c>
      <c r="M59" s="20">
        <f>DSUM($B$43:$X$47,M$43,$C$54:$D59)</f>
        <v>0</v>
      </c>
      <c r="N59" s="20">
        <f>DSUM($B$43:$X$47,N$43,$C$54:$D59)</f>
        <v>0</v>
      </c>
      <c r="O59" s="20">
        <f>DSUM($B$43:$X$47,O$43,$C$54:$D59)</f>
        <v>0</v>
      </c>
      <c r="P59" s="20">
        <f>DSUM($B$43:$X$47,P$43,$C$54:$D59)</f>
        <v>0</v>
      </c>
      <c r="Q59" s="20">
        <f>DSUM($B$43:$X$47,Q$43,$C$54:$D59)</f>
        <v>0</v>
      </c>
      <c r="R59" s="20">
        <f>DSUM($B$43:$X$47,R$43,$C$54:$D59)</f>
        <v>0</v>
      </c>
      <c r="S59" s="20">
        <f>DSUM($B$43:$X$47,S$43,$C$54:$D59)</f>
        <v>0</v>
      </c>
      <c r="T59" s="20">
        <f>DSUM($B$43:$X$47,T$43,$C$54:$D59)</f>
        <v>0</v>
      </c>
      <c r="U59" s="20">
        <f>DSUM($B$43:$X$47,U$43,$C$54:$D59)</f>
        <v>0</v>
      </c>
      <c r="V59" s="20">
        <f>DSUM($B$43:$X$47,V$43,$C$54:$D59)</f>
        <v>0</v>
      </c>
      <c r="W59" s="20">
        <f>DSUM($B$43:$X$47,W$43,$C$54:$D59)</f>
        <v>0</v>
      </c>
      <c r="X59" s="20">
        <f>DSUM($B$43:$X$47,X$43,$C$54:$D59)</f>
        <v>0</v>
      </c>
      <c r="Y59" s="20">
        <f>DSUM($B$43:$Y$47,Y$43,$C$54:$D59)</f>
        <v>0</v>
      </c>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row>
    <row r="60" spans="1:80">
      <c r="B60" s="7" t="s">
        <v>82</v>
      </c>
      <c r="C60" s="36" t="s">
        <v>83</v>
      </c>
      <c r="D60" s="36" t="s">
        <v>84</v>
      </c>
      <c r="E60" s="20">
        <f>DSUM($B$43:$X$47,E$43,$C$54:$D60)</f>
        <v>0</v>
      </c>
      <c r="F60" s="20">
        <f>DSUM($B$43:$X$47,F$43,$C$54:$D60)</f>
        <v>0</v>
      </c>
      <c r="G60" s="20">
        <f>DSUM($B$43:$X$47,G$43,$C$54:$D60)</f>
        <v>0</v>
      </c>
      <c r="H60" s="20">
        <f>DSUM($B$43:$X$47,H$43,$C$54:$D60)</f>
        <v>0</v>
      </c>
      <c r="I60" s="20">
        <f>DSUM($B$43:$X$47,I$43,$C$54:$D60)</f>
        <v>0</v>
      </c>
      <c r="J60" s="20">
        <f>DSUM($B$43:$X$47,J$43,$C$54:$D60)</f>
        <v>0</v>
      </c>
      <c r="K60" s="20">
        <f>DSUM($B$43:$X$47,K$43,$C$54:$D60)</f>
        <v>0</v>
      </c>
      <c r="L60" s="20">
        <f>DSUM($B$43:$X$47,L$43,$C$54:$D60)</f>
        <v>0</v>
      </c>
      <c r="M60" s="20">
        <f>DSUM($B$43:$X$47,M$43,$C$54:$D60)</f>
        <v>0</v>
      </c>
      <c r="N60" s="20">
        <f>DSUM($B$43:$X$47,N$43,$C$54:$D60)</f>
        <v>0</v>
      </c>
      <c r="O60" s="20">
        <f>DSUM($B$43:$X$47,O$43,$C$54:$D60)</f>
        <v>0</v>
      </c>
      <c r="P60" s="20">
        <f>DSUM($B$43:$X$47,P$43,$C$54:$D60)</f>
        <v>0</v>
      </c>
      <c r="Q60" s="20">
        <f>DSUM($B$43:$X$47,Q$43,$C$54:$D60)</f>
        <v>0</v>
      </c>
      <c r="R60" s="20">
        <f>DSUM($B$43:$X$47,R$43,$C$54:$D60)</f>
        <v>0</v>
      </c>
      <c r="S60" s="20">
        <f>DSUM($B$43:$X$47,S$43,$C$54:$D60)</f>
        <v>0</v>
      </c>
      <c r="T60" s="20">
        <f>DSUM($B$43:$X$47,T$43,$C$54:$D60)</f>
        <v>0</v>
      </c>
      <c r="U60" s="20">
        <f>DSUM($B$43:$X$47,U$43,$C$54:$D60)</f>
        <v>0</v>
      </c>
      <c r="V60" s="20">
        <f>DSUM($B$43:$X$47,V$43,$C$54:$D60)</f>
        <v>0</v>
      </c>
      <c r="W60" s="20">
        <f>DSUM($B$43:$X$47,W$43,$C$54:$D60)</f>
        <v>0</v>
      </c>
      <c r="X60" s="20">
        <f>DSUM($B$43:$X$47,X$43,$C$54:$D60)</f>
        <v>0</v>
      </c>
      <c r="Y60" s="20">
        <f>DSUM($B$43:$Y$47,Y$43,$C$54:$D60)</f>
        <v>0</v>
      </c>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row>
    <row r="61" spans="1:80">
      <c r="B61" s="7" t="s">
        <v>85</v>
      </c>
      <c r="C61" s="36" t="s">
        <v>86</v>
      </c>
      <c r="D61" s="36" t="s">
        <v>87</v>
      </c>
      <c r="E61" s="20">
        <f>DSUM($B$43:$X$47,E$43,$C$54:$D61)</f>
        <v>0</v>
      </c>
      <c r="F61" s="20">
        <f>DSUM($B$43:$X$47,F$43,$C$54:$D61)</f>
        <v>0</v>
      </c>
      <c r="G61" s="20">
        <f>DSUM($B$43:$X$47,G$43,$C$54:$D61)</f>
        <v>0</v>
      </c>
      <c r="H61" s="20">
        <f>DSUM($B$43:$X$47,H$43,$C$54:$D61)</f>
        <v>0</v>
      </c>
      <c r="I61" s="20">
        <f>DSUM($B$43:$X$47,I$43,$C$54:$D61)</f>
        <v>0</v>
      </c>
      <c r="J61" s="20">
        <f>DSUM($B$43:$X$47,J$43,$C$54:$D61)</f>
        <v>0</v>
      </c>
      <c r="K61" s="20">
        <f>DSUM($B$43:$X$47,K$43,$C$54:$D61)</f>
        <v>0</v>
      </c>
      <c r="L61" s="20">
        <f>DSUM($B$43:$X$47,L$43,$C$54:$D61)</f>
        <v>0</v>
      </c>
      <c r="M61" s="20">
        <f>DSUM($B$43:$X$47,M$43,$C$54:$D61)</f>
        <v>0</v>
      </c>
      <c r="N61" s="20">
        <f>DSUM($B$43:$X$47,N$43,$C$54:$D61)</f>
        <v>0</v>
      </c>
      <c r="O61" s="20">
        <f>DSUM($B$43:$X$47,O$43,$C$54:$D61)</f>
        <v>0</v>
      </c>
      <c r="P61" s="20">
        <f>DSUM($B$43:$X$47,P$43,$C$54:$D61)</f>
        <v>0</v>
      </c>
      <c r="Q61" s="20">
        <f>DSUM($B$43:$X$47,Q$43,$C$54:$D61)</f>
        <v>0</v>
      </c>
      <c r="R61" s="20">
        <f>DSUM($B$43:$X$47,R$43,$C$54:$D61)</f>
        <v>0</v>
      </c>
      <c r="S61" s="20">
        <f>DSUM($B$43:$X$47,S$43,$C$54:$D61)</f>
        <v>0</v>
      </c>
      <c r="T61" s="20">
        <f>DSUM($B$43:$X$47,T$43,$C$54:$D61)</f>
        <v>0</v>
      </c>
      <c r="U61" s="20">
        <f>DSUM($B$43:$X$47,U$43,$C$54:$D61)</f>
        <v>0</v>
      </c>
      <c r="V61" s="20">
        <f>DSUM($B$43:$X$47,V$43,$C$54:$D61)</f>
        <v>0</v>
      </c>
      <c r="W61" s="20">
        <f>DSUM($B$43:$X$47,W$43,$C$54:$D61)</f>
        <v>0</v>
      </c>
      <c r="X61" s="20">
        <f>DSUM($B$43:$X$47,X$43,$C$54:$D61)</f>
        <v>0</v>
      </c>
      <c r="Y61" s="20">
        <f>DSUM($B$43:$Y$47,Y$43,$C$54:$D61)</f>
        <v>0</v>
      </c>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row>
    <row r="62" spans="1:80">
      <c r="B62" s="7" t="s">
        <v>88</v>
      </c>
      <c r="C62" s="36" t="s">
        <v>89</v>
      </c>
      <c r="D62" s="36" t="s">
        <v>90</v>
      </c>
      <c r="E62" s="20">
        <f>DSUM($B$43:$X$47,E$43,$C$54:$D62)</f>
        <v>0</v>
      </c>
      <c r="F62" s="20">
        <f>DSUM($B$43:$X$47,F$43,$C$54:$D62)</f>
        <v>0</v>
      </c>
      <c r="G62" s="20">
        <f>DSUM($B$43:$X$47,G$43,$C$54:$D62)</f>
        <v>0</v>
      </c>
      <c r="H62" s="20">
        <f>DSUM($B$43:$X$47,H$43,$C$54:$D62)</f>
        <v>0</v>
      </c>
      <c r="I62" s="20">
        <f>DSUM($B$43:$X$47,I$43,$C$54:$D62)</f>
        <v>0</v>
      </c>
      <c r="J62" s="20">
        <f>DSUM($B$43:$X$47,J$43,$C$54:$D62)</f>
        <v>0</v>
      </c>
      <c r="K62" s="20">
        <f>DSUM($B$43:$X$47,K$43,$C$54:$D62)</f>
        <v>0</v>
      </c>
      <c r="L62" s="20">
        <f>DSUM($B$43:$X$47,L$43,$C$54:$D62)</f>
        <v>0</v>
      </c>
      <c r="M62" s="20">
        <f>DSUM($B$43:$X$47,M$43,$C$54:$D62)</f>
        <v>0</v>
      </c>
      <c r="N62" s="20">
        <f>DSUM($B$43:$X$47,N$43,$C$54:$D62)</f>
        <v>0</v>
      </c>
      <c r="O62" s="20">
        <f>DSUM($B$43:$X$47,O$43,$C$54:$D62)</f>
        <v>0</v>
      </c>
      <c r="P62" s="20">
        <f>DSUM($B$43:$X$47,P$43,$C$54:$D62)</f>
        <v>0</v>
      </c>
      <c r="Q62" s="20">
        <f>DSUM($B$43:$X$47,Q$43,$C$54:$D62)</f>
        <v>0</v>
      </c>
      <c r="R62" s="20">
        <f>DSUM($B$43:$X$47,R$43,$C$54:$D62)</f>
        <v>0</v>
      </c>
      <c r="S62" s="20">
        <f>DSUM($B$43:$X$47,S$43,$C$54:$D62)</f>
        <v>0</v>
      </c>
      <c r="T62" s="20">
        <f>DSUM($B$43:$X$47,T$43,$C$54:$D62)</f>
        <v>0</v>
      </c>
      <c r="U62" s="20">
        <f>DSUM($B$43:$X$47,U$43,$C$54:$D62)</f>
        <v>0</v>
      </c>
      <c r="V62" s="20">
        <f>DSUM($B$43:$X$47,V$43,$C$54:$D62)</f>
        <v>0</v>
      </c>
      <c r="W62" s="20">
        <f>DSUM($B$43:$X$47,W$43,$C$54:$D62)</f>
        <v>0</v>
      </c>
      <c r="X62" s="20">
        <f>DSUM($B$43:$X$47,X$43,$C$54:$D62)</f>
        <v>0</v>
      </c>
      <c r="Y62" s="20">
        <f>DSUM($B$43:$Y$47,Y$43,$C$54:$D62)</f>
        <v>0</v>
      </c>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row>
    <row r="63" spans="1:80">
      <c r="B63" s="7" t="s">
        <v>91</v>
      </c>
      <c r="C63" s="36" t="s">
        <v>92</v>
      </c>
      <c r="D63" s="36" t="s">
        <v>93</v>
      </c>
      <c r="E63" s="20">
        <f>DSUM($B$43:$X$47,E$43,$C$54:$D63)</f>
        <v>0</v>
      </c>
      <c r="F63" s="20">
        <f>DSUM($B$43:$X$47,F$43,$C$54:$D63)</f>
        <v>0</v>
      </c>
      <c r="G63" s="20">
        <f>DSUM($B$43:$X$47,G$43,$C$54:$D63)</f>
        <v>0</v>
      </c>
      <c r="H63" s="20">
        <f>DSUM($B$43:$X$47,H$43,$C$54:$D63)</f>
        <v>0</v>
      </c>
      <c r="I63" s="20">
        <f>DSUM($B$43:$X$47,I$43,$C$54:$D63)</f>
        <v>0</v>
      </c>
      <c r="J63" s="20">
        <f>DSUM($B$43:$X$47,J$43,$C$54:$D63)</f>
        <v>0</v>
      </c>
      <c r="K63" s="20">
        <f>DSUM($B$43:$X$47,K$43,$C$54:$D63)</f>
        <v>0</v>
      </c>
      <c r="L63" s="20">
        <f>DSUM($B$43:$X$47,L$43,$C$54:$D63)</f>
        <v>0</v>
      </c>
      <c r="M63" s="20">
        <f>DSUM($B$43:$X$47,M$43,$C$54:$D63)</f>
        <v>0</v>
      </c>
      <c r="N63" s="20">
        <f>DSUM($B$43:$X$47,N$43,$C$54:$D63)</f>
        <v>0</v>
      </c>
      <c r="O63" s="20">
        <f>DSUM($B$43:$X$47,O$43,$C$54:$D63)</f>
        <v>0</v>
      </c>
      <c r="P63" s="20">
        <f>DSUM($B$43:$X$47,P$43,$C$54:$D63)</f>
        <v>0</v>
      </c>
      <c r="Q63" s="20">
        <f>DSUM($B$43:$X$47,Q$43,$C$54:$D63)</f>
        <v>0</v>
      </c>
      <c r="R63" s="20">
        <f>DSUM($B$43:$X$47,R$43,$C$54:$D63)</f>
        <v>0</v>
      </c>
      <c r="S63" s="20">
        <f>DSUM($B$43:$X$47,S$43,$C$54:$D63)</f>
        <v>0</v>
      </c>
      <c r="T63" s="20">
        <f>DSUM($B$43:$X$47,T$43,$C$54:$D63)</f>
        <v>0</v>
      </c>
      <c r="U63" s="20">
        <f>DSUM($B$43:$X$47,U$43,$C$54:$D63)</f>
        <v>0</v>
      </c>
      <c r="V63" s="20">
        <f>DSUM($B$43:$X$47,V$43,$C$54:$D63)</f>
        <v>0</v>
      </c>
      <c r="W63" s="20">
        <f>DSUM($B$43:$X$47,W$43,$C$54:$D63)</f>
        <v>0</v>
      </c>
      <c r="X63" s="20">
        <f>DSUM($B$43:$X$47,X$43,$C$54:$D63)</f>
        <v>0</v>
      </c>
      <c r="Y63" s="20">
        <f>DSUM($B$43:$Y$47,Y$43,$C$54:$D63)</f>
        <v>0</v>
      </c>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row>
    <row r="64" spans="1:80">
      <c r="B64" s="7" t="s">
        <v>94</v>
      </c>
      <c r="C64" s="36" t="s">
        <v>95</v>
      </c>
      <c r="D64" s="36" t="s">
        <v>96</v>
      </c>
      <c r="E64" s="20">
        <f>DSUM($B$43:$X$47,E$43,$C$54:$D64)</f>
        <v>0</v>
      </c>
      <c r="F64" s="20">
        <f>DSUM($B$43:$X$47,F$43,$C$54:$D64)</f>
        <v>0</v>
      </c>
      <c r="G64" s="20">
        <f>DSUM($B$43:$X$47,G$43,$C$54:$D64)</f>
        <v>0</v>
      </c>
      <c r="H64" s="20">
        <f>DSUM($B$43:$X$47,H$43,$C$54:$D64)</f>
        <v>0</v>
      </c>
      <c r="I64" s="20">
        <f>DSUM($B$43:$X$47,I$43,$C$54:$D64)</f>
        <v>0</v>
      </c>
      <c r="J64" s="20">
        <f>DSUM($B$43:$X$47,J$43,$C$54:$D64)</f>
        <v>0</v>
      </c>
      <c r="K64" s="20">
        <f>DSUM($B$43:$X$47,K$43,$C$54:$D64)</f>
        <v>0</v>
      </c>
      <c r="L64" s="20">
        <f>DSUM($B$43:$X$47,L$43,$C$54:$D64)</f>
        <v>0</v>
      </c>
      <c r="M64" s="20">
        <f>DSUM($B$43:$X$47,M$43,$C$54:$D64)</f>
        <v>0</v>
      </c>
      <c r="N64" s="20">
        <f>DSUM($B$43:$X$47,N$43,$C$54:$D64)</f>
        <v>0</v>
      </c>
      <c r="O64" s="20">
        <f>DSUM($B$43:$X$47,O$43,$C$54:$D64)</f>
        <v>0</v>
      </c>
      <c r="P64" s="20">
        <f>DSUM($B$43:$X$47,P$43,$C$54:$D64)</f>
        <v>0</v>
      </c>
      <c r="Q64" s="20">
        <f>DSUM($B$43:$X$47,Q$43,$C$54:$D64)</f>
        <v>0</v>
      </c>
      <c r="R64" s="20">
        <f>DSUM($B$43:$X$47,R$43,$C$54:$D64)</f>
        <v>0</v>
      </c>
      <c r="S64" s="20">
        <f>DSUM($B$43:$X$47,S$43,$C$54:$D64)</f>
        <v>0</v>
      </c>
      <c r="T64" s="20">
        <f>DSUM($B$43:$X$47,T$43,$C$54:$D64)</f>
        <v>0</v>
      </c>
      <c r="U64" s="20">
        <f>DSUM($B$43:$X$47,U$43,$C$54:$D64)</f>
        <v>0</v>
      </c>
      <c r="V64" s="20">
        <f>DSUM($B$43:$X$47,V$43,$C$54:$D64)</f>
        <v>0</v>
      </c>
      <c r="W64" s="20">
        <f>DSUM($B$43:$X$47,W$43,$C$54:$D64)</f>
        <v>0</v>
      </c>
      <c r="X64" s="20">
        <f>DSUM($B$43:$X$47,X$43,$C$54:$D64)</f>
        <v>0</v>
      </c>
      <c r="Y64" s="20">
        <f>DSUM($B$43:$Y$47,Y$43,$C$54:$D64)</f>
        <v>0</v>
      </c>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row>
    <row r="65" spans="2:80">
      <c r="B65" s="7" t="s">
        <v>97</v>
      </c>
      <c r="C65" s="36" t="s">
        <v>98</v>
      </c>
      <c r="D65" s="36" t="s">
        <v>99</v>
      </c>
      <c r="E65" s="20">
        <f>DSUM($B$43:$X$47,E$43,$C$54:$D65)</f>
        <v>0</v>
      </c>
      <c r="F65" s="20">
        <f>DSUM($B$43:$X$47,F$43,$C$54:$D65)</f>
        <v>0</v>
      </c>
      <c r="G65" s="20">
        <f>DSUM($B$43:$X$47,G$43,$C$54:$D65)</f>
        <v>0</v>
      </c>
      <c r="H65" s="20">
        <f>DSUM($B$43:$X$47,H$43,$C$54:$D65)</f>
        <v>0</v>
      </c>
      <c r="I65" s="20">
        <f>DSUM($B$43:$X$47,I$43,$C$54:$D65)</f>
        <v>0</v>
      </c>
      <c r="J65" s="20">
        <f>DSUM($B$43:$X$47,J$43,$C$54:$D65)</f>
        <v>0</v>
      </c>
      <c r="K65" s="20">
        <f>DSUM($B$43:$X$47,K$43,$C$54:$D65)</f>
        <v>0</v>
      </c>
      <c r="L65" s="20">
        <f>DSUM($B$43:$X$47,L$43,$C$54:$D65)</f>
        <v>0</v>
      </c>
      <c r="M65" s="20">
        <f>DSUM($B$43:$X$47,M$43,$C$54:$D65)</f>
        <v>0</v>
      </c>
      <c r="N65" s="20">
        <f>DSUM($B$43:$X$47,N$43,$C$54:$D65)</f>
        <v>0</v>
      </c>
      <c r="O65" s="20">
        <f>DSUM($B$43:$X$47,O$43,$C$54:$D65)</f>
        <v>0</v>
      </c>
      <c r="P65" s="20">
        <f>DSUM($B$43:$X$47,P$43,$C$54:$D65)</f>
        <v>0</v>
      </c>
      <c r="Q65" s="20">
        <f>DSUM($B$43:$X$47,Q$43,$C$54:$D65)</f>
        <v>0</v>
      </c>
      <c r="R65" s="20">
        <f>DSUM($B$43:$X$47,R$43,$C$54:$D65)</f>
        <v>0</v>
      </c>
      <c r="S65" s="20">
        <f>DSUM($B$43:$X$47,S$43,$C$54:$D65)</f>
        <v>0</v>
      </c>
      <c r="T65" s="20">
        <f>DSUM($B$43:$X$47,T$43,$C$54:$D65)</f>
        <v>0</v>
      </c>
      <c r="U65" s="20">
        <f>DSUM($B$43:$X$47,U$43,$C$54:$D65)</f>
        <v>0</v>
      </c>
      <c r="V65" s="20">
        <f>DSUM($B$43:$X$47,V$43,$C$54:$D65)</f>
        <v>0</v>
      </c>
      <c r="W65" s="20">
        <f>DSUM($B$43:$X$47,W$43,$C$54:$D65)</f>
        <v>0</v>
      </c>
      <c r="X65" s="20">
        <f>DSUM($B$43:$X$47,X$43,$C$54:$D65)</f>
        <v>0</v>
      </c>
      <c r="Y65" s="20">
        <f>DSUM($B$43:$Y$47,Y$43,$C$54:$D65)</f>
        <v>0</v>
      </c>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row>
    <row r="66" spans="2:80">
      <c r="B66" s="7" t="s">
        <v>100</v>
      </c>
      <c r="C66" s="36" t="s">
        <v>101</v>
      </c>
      <c r="D66" s="36" t="s">
        <v>102</v>
      </c>
      <c r="E66" s="20">
        <f>DSUM($B$43:$X$47,E$43,$C$54:$D66)</f>
        <v>0</v>
      </c>
      <c r="F66" s="20">
        <f>DSUM($B$43:$X$47,F$43,$C$54:$D66)</f>
        <v>0</v>
      </c>
      <c r="G66" s="20">
        <f>DSUM($B$43:$X$47,G$43,$C$54:$D66)</f>
        <v>0</v>
      </c>
      <c r="H66" s="20">
        <f>DSUM($B$43:$X$47,H$43,$C$54:$D66)</f>
        <v>0</v>
      </c>
      <c r="I66" s="20">
        <f>DSUM($B$43:$X$47,I$43,$C$54:$D66)</f>
        <v>0</v>
      </c>
      <c r="J66" s="20">
        <f>DSUM($B$43:$X$47,J$43,$C$54:$D66)</f>
        <v>0</v>
      </c>
      <c r="K66" s="20">
        <f>DSUM($B$43:$X$47,K$43,$C$54:$D66)</f>
        <v>0</v>
      </c>
      <c r="L66" s="20">
        <f>DSUM($B$43:$X$47,L$43,$C$54:$D66)</f>
        <v>0</v>
      </c>
      <c r="M66" s="20">
        <f>DSUM($B$43:$X$47,M$43,$C$54:$D66)</f>
        <v>0</v>
      </c>
      <c r="N66" s="20">
        <f>DSUM($B$43:$X$47,N$43,$C$54:$D66)</f>
        <v>0</v>
      </c>
      <c r="O66" s="20">
        <f>DSUM($B$43:$X$47,O$43,$C$54:$D66)</f>
        <v>0</v>
      </c>
      <c r="P66" s="20">
        <f>DSUM($B$43:$X$47,P$43,$C$54:$D66)</f>
        <v>0</v>
      </c>
      <c r="Q66" s="20">
        <f>DSUM($B$43:$X$47,Q$43,$C$54:$D66)</f>
        <v>0</v>
      </c>
      <c r="R66" s="20">
        <f>DSUM($B$43:$X$47,R$43,$C$54:$D66)</f>
        <v>0</v>
      </c>
      <c r="S66" s="20">
        <f>DSUM($B$43:$X$47,S$43,$C$54:$D66)</f>
        <v>0</v>
      </c>
      <c r="T66" s="20">
        <f>DSUM($B$43:$X$47,T$43,$C$54:$D66)</f>
        <v>0</v>
      </c>
      <c r="U66" s="20">
        <f>DSUM($B$43:$X$47,U$43,$C$54:$D66)</f>
        <v>0</v>
      </c>
      <c r="V66" s="20">
        <f>DSUM($B$43:$X$47,V$43,$C$54:$D66)</f>
        <v>0</v>
      </c>
      <c r="W66" s="20">
        <f>DSUM($B$43:$X$47,W$43,$C$54:$D66)</f>
        <v>0</v>
      </c>
      <c r="X66" s="20">
        <f>DSUM($B$43:$X$47,X$43,$C$54:$D66)</f>
        <v>0</v>
      </c>
      <c r="Y66" s="20">
        <f>DSUM($B$43:$Y$47,Y$43,$C$54:$D66)</f>
        <v>0</v>
      </c>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row>
    <row r="67" spans="2:80">
      <c r="B67" s="7" t="s">
        <v>103</v>
      </c>
      <c r="C67" s="36" t="s">
        <v>104</v>
      </c>
      <c r="D67" s="36" t="s">
        <v>105</v>
      </c>
      <c r="E67" s="20">
        <f>DSUM($B$43:$X$47,E$43,$C$54:$D67)</f>
        <v>0</v>
      </c>
      <c r="F67" s="20">
        <f>DSUM($B$43:$X$47,F$43,$C$54:$D67)</f>
        <v>0</v>
      </c>
      <c r="G67" s="20">
        <f>DSUM($B$43:$X$47,G$43,$C$54:$D67)</f>
        <v>0</v>
      </c>
      <c r="H67" s="20">
        <f>DSUM($B$43:$X$47,H$43,$C$54:$D67)</f>
        <v>0</v>
      </c>
      <c r="I67" s="20">
        <f>DSUM($B$43:$X$47,I$43,$C$54:$D67)</f>
        <v>0</v>
      </c>
      <c r="J67" s="20">
        <f>DSUM($B$43:$X$47,J$43,$C$54:$D67)</f>
        <v>0</v>
      </c>
      <c r="K67" s="20">
        <f>DSUM($B$43:$X$47,K$43,$C$54:$D67)</f>
        <v>0</v>
      </c>
      <c r="L67" s="20">
        <f>DSUM($B$43:$X$47,L$43,$C$54:$D67)</f>
        <v>0</v>
      </c>
      <c r="M67" s="20">
        <f>DSUM($B$43:$X$47,M$43,$C$54:$D67)</f>
        <v>0</v>
      </c>
      <c r="N67" s="20">
        <f>DSUM($B$43:$X$47,N$43,$C$54:$D67)</f>
        <v>0</v>
      </c>
      <c r="O67" s="20">
        <f>DSUM($B$43:$X$47,O$43,$C$54:$D67)</f>
        <v>0</v>
      </c>
      <c r="P67" s="20">
        <f>DSUM($B$43:$X$47,P$43,$C$54:$D67)</f>
        <v>0</v>
      </c>
      <c r="Q67" s="20">
        <f>DSUM($B$43:$X$47,Q$43,$C$54:$D67)</f>
        <v>0</v>
      </c>
      <c r="R67" s="20">
        <f>DSUM($B$43:$X$47,R$43,$C$54:$D67)</f>
        <v>0</v>
      </c>
      <c r="S67" s="20">
        <f>DSUM($B$43:$X$47,S$43,$C$54:$D67)</f>
        <v>0</v>
      </c>
      <c r="T67" s="20">
        <f>DSUM($B$43:$X$47,T$43,$C$54:$D67)</f>
        <v>0</v>
      </c>
      <c r="U67" s="20">
        <f>DSUM($B$43:$X$47,U$43,$C$54:$D67)</f>
        <v>0</v>
      </c>
      <c r="V67" s="20">
        <f>DSUM($B$43:$X$47,V$43,$C$54:$D67)</f>
        <v>0</v>
      </c>
      <c r="W67" s="20">
        <f>DSUM($B$43:$X$47,W$43,$C$54:$D67)</f>
        <v>0</v>
      </c>
      <c r="X67" s="20">
        <f>DSUM($B$43:$X$47,X$43,$C$54:$D67)</f>
        <v>0</v>
      </c>
      <c r="Y67" s="20">
        <f>DSUM($B$43:$Y$47,Y$43,$C$54:$D67)</f>
        <v>0</v>
      </c>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row>
    <row r="68" spans="2:80">
      <c r="B68" s="7" t="s">
        <v>106</v>
      </c>
      <c r="C68" s="36" t="s">
        <v>107</v>
      </c>
      <c r="D68" s="36" t="s">
        <v>108</v>
      </c>
      <c r="E68" s="20">
        <f ca="1">DSUM($B$43:$X$47,E$43,$C$54:$D68)</f>
        <v>1.4807041999465316E-2</v>
      </c>
      <c r="F68" s="20">
        <f ca="1">DSUM($B$43:$X$47,F$43,$C$54:$D68)</f>
        <v>4.2545520070739286E-2</v>
      </c>
      <c r="G68" s="20">
        <f ca="1">DSUM($B$43:$X$47,G$43,$C$54:$D68)</f>
        <v>8.0634999675654656E-2</v>
      </c>
      <c r="H68" s="20">
        <f ca="1">DSUM($B$43:$X$47,H$43,$C$54:$D68)</f>
        <v>0.1280034069068719</v>
      </c>
      <c r="I68" s="20">
        <f ca="1">DSUM($B$43:$X$47,I$43,$C$54:$D68)</f>
        <v>0.18154969419333825</v>
      </c>
      <c r="J68" s="20">
        <f ca="1">DSUM($B$43:$X$47,J$43,$C$54:$D68)</f>
        <v>0.23320971849027167</v>
      </c>
      <c r="K68" s="20">
        <f ca="1">DSUM($B$43:$X$47,K$43,$C$54:$D68)</f>
        <v>0.28270253153203939</v>
      </c>
      <c r="L68" s="20">
        <f ca="1">DSUM($B$43:$X$47,L$43,$C$54:$D68)</f>
        <v>0.33470918730834986</v>
      </c>
      <c r="M68" s="20">
        <f ca="1">DSUM($B$43:$X$47,M$43,$C$54:$D68)</f>
        <v>0.3824154162421039</v>
      </c>
      <c r="N68" s="20">
        <f ca="1">DSUM($B$43:$X$47,N$43,$C$54:$D68)</f>
        <v>0.43663258897575769</v>
      </c>
      <c r="O68" s="20">
        <f ca="1">DSUM($B$43:$X$47,O$43,$C$54:$D68)</f>
        <v>0.48351605068867565</v>
      </c>
      <c r="P68" s="20">
        <f ca="1">DSUM($B$43:$X$47,P$43,$C$54:$D68)</f>
        <v>0.52028183807880046</v>
      </c>
      <c r="Q68" s="20">
        <f ca="1">DSUM($B$43:$X$47,Q$43,$C$54:$D68)</f>
        <v>0.54821141637031379</v>
      </c>
      <c r="R68" s="20">
        <f ca="1">DSUM($B$43:$X$47,R$43,$C$54:$D68)</f>
        <v>0.58369390568187818</v>
      </c>
      <c r="S68" s="20">
        <f ca="1">DSUM($B$43:$X$47,S$43,$C$54:$D68)</f>
        <v>0.62178315553617847</v>
      </c>
      <c r="T68" s="20">
        <f ca="1">DSUM($B$43:$X$47,T$43,$C$54:$D68)</f>
        <v>0.64920077727025138</v>
      </c>
      <c r="U68" s="20">
        <f ca="1">DSUM($B$43:$X$47,U$43,$C$54:$D68)</f>
        <v>0.65997381560479285</v>
      </c>
      <c r="V68" s="20">
        <f ca="1">DSUM($B$43:$X$47,V$43,$C$54:$D68)</f>
        <v>0.68475068203792477</v>
      </c>
      <c r="W68" s="20">
        <f ca="1">DSUM($B$43:$X$47,W$43,$C$54:$D68)</f>
        <v>0.70978674907034578</v>
      </c>
      <c r="X68" s="20">
        <f ca="1">DSUM($B$43:$X$47,X$43,$C$54:$D68)</f>
        <v>0.73758581621088204</v>
      </c>
      <c r="Y68" s="20">
        <f ca="1">DSUM($B$43:$Y$47,Y$43,$C$54:$D68)</f>
        <v>8.3159943119446353</v>
      </c>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row>
    <row r="69" spans="2:80">
      <c r="B69" s="7" t="s">
        <v>109</v>
      </c>
      <c r="C69" s="36" t="s">
        <v>110</v>
      </c>
      <c r="D69" s="36" t="s">
        <v>111</v>
      </c>
      <c r="E69" s="20">
        <f ca="1">DSUM($B$43:$X$47,E$43,$C$54:$D69)</f>
        <v>1.4807041999465316E-2</v>
      </c>
      <c r="F69" s="20">
        <f ca="1">DSUM($B$43:$X$47,F$43,$C$54:$D69)</f>
        <v>4.2545520070739286E-2</v>
      </c>
      <c r="G69" s="20">
        <f ca="1">DSUM($B$43:$X$47,G$43,$C$54:$D69)</f>
        <v>8.0634999675654656E-2</v>
      </c>
      <c r="H69" s="20">
        <f ca="1">DSUM($B$43:$X$47,H$43,$C$54:$D69)</f>
        <v>0.1280034069068719</v>
      </c>
      <c r="I69" s="20">
        <f ca="1">DSUM($B$43:$X$47,I$43,$C$54:$D69)</f>
        <v>0.18154969419333825</v>
      </c>
      <c r="J69" s="20">
        <f ca="1">DSUM($B$43:$X$47,J$43,$C$54:$D69)</f>
        <v>0.23320971849027167</v>
      </c>
      <c r="K69" s="20">
        <f ca="1">DSUM($B$43:$X$47,K$43,$C$54:$D69)</f>
        <v>0.28270253153203939</v>
      </c>
      <c r="L69" s="20">
        <f ca="1">DSUM($B$43:$X$47,L$43,$C$54:$D69)</f>
        <v>0.33470918730834986</v>
      </c>
      <c r="M69" s="20">
        <f ca="1">DSUM($B$43:$X$47,M$43,$C$54:$D69)</f>
        <v>0.3824154162421039</v>
      </c>
      <c r="N69" s="20">
        <f ca="1">DSUM($B$43:$X$47,N$43,$C$54:$D69)</f>
        <v>0.43663258897575769</v>
      </c>
      <c r="O69" s="20">
        <f ca="1">DSUM($B$43:$X$47,O$43,$C$54:$D69)</f>
        <v>0.48351605068867565</v>
      </c>
      <c r="P69" s="20">
        <f ca="1">DSUM($B$43:$X$47,P$43,$C$54:$D69)</f>
        <v>0.52028183807880046</v>
      </c>
      <c r="Q69" s="20">
        <f ca="1">DSUM($B$43:$X$47,Q$43,$C$54:$D69)</f>
        <v>0.54821141637031379</v>
      </c>
      <c r="R69" s="20">
        <f ca="1">DSUM($B$43:$X$47,R$43,$C$54:$D69)</f>
        <v>0.58369390568187818</v>
      </c>
      <c r="S69" s="20">
        <f ca="1">DSUM($B$43:$X$47,S$43,$C$54:$D69)</f>
        <v>0.62178315553617847</v>
      </c>
      <c r="T69" s="20">
        <f ca="1">DSUM($B$43:$X$47,T$43,$C$54:$D69)</f>
        <v>0.64920077727025138</v>
      </c>
      <c r="U69" s="20">
        <f ca="1">DSUM($B$43:$X$47,U$43,$C$54:$D69)</f>
        <v>0.65997381560479285</v>
      </c>
      <c r="V69" s="20">
        <f ca="1">DSUM($B$43:$X$47,V$43,$C$54:$D69)</f>
        <v>0.68475068203792477</v>
      </c>
      <c r="W69" s="20">
        <f ca="1">DSUM($B$43:$X$47,W$43,$C$54:$D69)</f>
        <v>0.70978674907034578</v>
      </c>
      <c r="X69" s="20">
        <f ca="1">DSUM($B$43:$X$47,X$43,$C$54:$D69)</f>
        <v>0.73758581621088204</v>
      </c>
      <c r="Y69" s="20">
        <f ca="1">DSUM($B$43:$Y$47,Y$43,$C$54:$D69)</f>
        <v>8.3159943119446353</v>
      </c>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row>
    <row r="70" spans="2:80">
      <c r="B70" s="7" t="s">
        <v>112</v>
      </c>
      <c r="C70" s="36" t="s">
        <v>113</v>
      </c>
      <c r="D70" s="36" t="s">
        <v>114</v>
      </c>
      <c r="E70" s="20">
        <f ca="1">DSUM($B$43:$X$47,E$43,$C$54:$D70)</f>
        <v>1.4807041999465316E-2</v>
      </c>
      <c r="F70" s="20">
        <f ca="1">DSUM($B$43:$X$47,F$43,$C$54:$D70)</f>
        <v>4.2545520070739286E-2</v>
      </c>
      <c r="G70" s="20">
        <f ca="1">DSUM($B$43:$X$47,G$43,$C$54:$D70)</f>
        <v>8.0634999675654656E-2</v>
      </c>
      <c r="H70" s="20">
        <f ca="1">DSUM($B$43:$X$47,H$43,$C$54:$D70)</f>
        <v>0.1280034069068719</v>
      </c>
      <c r="I70" s="20">
        <f ca="1">DSUM($B$43:$X$47,I$43,$C$54:$D70)</f>
        <v>0.18154969419333825</v>
      </c>
      <c r="J70" s="20">
        <f ca="1">DSUM($B$43:$X$47,J$43,$C$54:$D70)</f>
        <v>0.23320971849027167</v>
      </c>
      <c r="K70" s="20">
        <f ca="1">DSUM($B$43:$X$47,K$43,$C$54:$D70)</f>
        <v>0.28270253153203939</v>
      </c>
      <c r="L70" s="20">
        <f ca="1">DSUM($B$43:$X$47,L$43,$C$54:$D70)</f>
        <v>0.33470918730834986</v>
      </c>
      <c r="M70" s="20">
        <f ca="1">DSUM($B$43:$X$47,M$43,$C$54:$D70)</f>
        <v>0.3824154162421039</v>
      </c>
      <c r="N70" s="20">
        <f ca="1">DSUM($B$43:$X$47,N$43,$C$54:$D70)</f>
        <v>0.43663258897575769</v>
      </c>
      <c r="O70" s="20">
        <f ca="1">DSUM($B$43:$X$47,O$43,$C$54:$D70)</f>
        <v>0.48351605068867565</v>
      </c>
      <c r="P70" s="20">
        <f ca="1">DSUM($B$43:$X$47,P$43,$C$54:$D70)</f>
        <v>0.52028183807880046</v>
      </c>
      <c r="Q70" s="20">
        <f ca="1">DSUM($B$43:$X$47,Q$43,$C$54:$D70)</f>
        <v>0.54821141637031379</v>
      </c>
      <c r="R70" s="20">
        <f ca="1">DSUM($B$43:$X$47,R$43,$C$54:$D70)</f>
        <v>0.58369390568187818</v>
      </c>
      <c r="S70" s="20">
        <f ca="1">DSUM($B$43:$X$47,S$43,$C$54:$D70)</f>
        <v>0.62178315553617847</v>
      </c>
      <c r="T70" s="20">
        <f ca="1">DSUM($B$43:$X$47,T$43,$C$54:$D70)</f>
        <v>0.64920077727025138</v>
      </c>
      <c r="U70" s="20">
        <f ca="1">DSUM($B$43:$X$47,U$43,$C$54:$D70)</f>
        <v>0.65997381560479285</v>
      </c>
      <c r="V70" s="20">
        <f ca="1">DSUM($B$43:$X$47,V$43,$C$54:$D70)</f>
        <v>0.68475068203792477</v>
      </c>
      <c r="W70" s="20">
        <f ca="1">DSUM($B$43:$X$47,W$43,$C$54:$D70)</f>
        <v>0.70978674907034578</v>
      </c>
      <c r="X70" s="20">
        <f ca="1">DSUM($B$43:$X$47,X$43,$C$54:$D70)</f>
        <v>0.73758581621088204</v>
      </c>
      <c r="Y70" s="20">
        <f ca="1">DSUM($B$43:$Y$47,Y$43,$C$54:$D70)</f>
        <v>8.3159943119446353</v>
      </c>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row>
    <row r="71" spans="2:80">
      <c r="B71" s="7" t="s">
        <v>115</v>
      </c>
      <c r="C71" s="36" t="s">
        <v>116</v>
      </c>
      <c r="D71" s="36" t="s">
        <v>117</v>
      </c>
      <c r="E71" s="20">
        <f ca="1">DSUM($B$43:$X$47,E$43,$C$54:$D71)</f>
        <v>1.4807041999465316E-2</v>
      </c>
      <c r="F71" s="20">
        <f ca="1">DSUM($B$43:$X$47,F$43,$C$54:$D71)</f>
        <v>4.2545520070739286E-2</v>
      </c>
      <c r="G71" s="20">
        <f ca="1">DSUM($B$43:$X$47,G$43,$C$54:$D71)</f>
        <v>8.0634999675654656E-2</v>
      </c>
      <c r="H71" s="20">
        <f ca="1">DSUM($B$43:$X$47,H$43,$C$54:$D71)</f>
        <v>0.1280034069068719</v>
      </c>
      <c r="I71" s="20">
        <f ca="1">DSUM($B$43:$X$47,I$43,$C$54:$D71)</f>
        <v>0.18154969419333825</v>
      </c>
      <c r="J71" s="20">
        <f ca="1">DSUM($B$43:$X$47,J$43,$C$54:$D71)</f>
        <v>0.23320971849027167</v>
      </c>
      <c r="K71" s="20">
        <f ca="1">DSUM($B$43:$X$47,K$43,$C$54:$D71)</f>
        <v>0.28270253153203939</v>
      </c>
      <c r="L71" s="20">
        <f ca="1">DSUM($B$43:$X$47,L$43,$C$54:$D71)</f>
        <v>0.33470918730834986</v>
      </c>
      <c r="M71" s="20">
        <f ca="1">DSUM($B$43:$X$47,M$43,$C$54:$D71)</f>
        <v>0.3824154162421039</v>
      </c>
      <c r="N71" s="20">
        <f ca="1">DSUM($B$43:$X$47,N$43,$C$54:$D71)</f>
        <v>0.43663258897575769</v>
      </c>
      <c r="O71" s="20">
        <f ca="1">DSUM($B$43:$X$47,O$43,$C$54:$D71)</f>
        <v>0.48351605068867565</v>
      </c>
      <c r="P71" s="20">
        <f ca="1">DSUM($B$43:$X$47,P$43,$C$54:$D71)</f>
        <v>0.52028183807880046</v>
      </c>
      <c r="Q71" s="20">
        <f ca="1">DSUM($B$43:$X$47,Q$43,$C$54:$D71)</f>
        <v>0.54821141637031379</v>
      </c>
      <c r="R71" s="20">
        <f ca="1">DSUM($B$43:$X$47,R$43,$C$54:$D71)</f>
        <v>0.58369390568187818</v>
      </c>
      <c r="S71" s="20">
        <f ca="1">DSUM($B$43:$X$47,S$43,$C$54:$D71)</f>
        <v>0.62178315553617847</v>
      </c>
      <c r="T71" s="20">
        <f ca="1">DSUM($B$43:$X$47,T$43,$C$54:$D71)</f>
        <v>0.64920077727025138</v>
      </c>
      <c r="U71" s="20">
        <f ca="1">DSUM($B$43:$X$47,U$43,$C$54:$D71)</f>
        <v>0.65997381560479285</v>
      </c>
      <c r="V71" s="20">
        <f ca="1">DSUM($B$43:$X$47,V$43,$C$54:$D71)</f>
        <v>0.68475068203792477</v>
      </c>
      <c r="W71" s="20">
        <f ca="1">DSUM($B$43:$X$47,W$43,$C$54:$D71)</f>
        <v>0.70978674907034578</v>
      </c>
      <c r="X71" s="20">
        <f ca="1">DSUM($B$43:$X$47,X$43,$C$54:$D71)</f>
        <v>0.73758581621088204</v>
      </c>
      <c r="Y71" s="20">
        <f ca="1">DSUM($B$43:$Y$47,Y$43,$C$54:$D71)</f>
        <v>8.3159943119446353</v>
      </c>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row>
    <row r="72" spans="2:80">
      <c r="B72" s="7" t="s">
        <v>118</v>
      </c>
      <c r="C72" s="36" t="s">
        <v>119</v>
      </c>
      <c r="D72" s="36" t="s">
        <v>120</v>
      </c>
      <c r="E72" s="20">
        <f ca="1">DSUM($B$43:$X$47,E$43,$C$54:$D72)</f>
        <v>1.4807041999465316E-2</v>
      </c>
      <c r="F72" s="20">
        <f ca="1">DSUM($B$43:$X$47,F$43,$C$54:$D72)</f>
        <v>4.2545520070739286E-2</v>
      </c>
      <c r="G72" s="20">
        <f ca="1">DSUM($B$43:$X$47,G$43,$C$54:$D72)</f>
        <v>8.0634999675654656E-2</v>
      </c>
      <c r="H72" s="20">
        <f ca="1">DSUM($B$43:$X$47,H$43,$C$54:$D72)</f>
        <v>0.1280034069068719</v>
      </c>
      <c r="I72" s="20">
        <f ca="1">DSUM($B$43:$X$47,I$43,$C$54:$D72)</f>
        <v>0.18154969419333825</v>
      </c>
      <c r="J72" s="20">
        <f ca="1">DSUM($B$43:$X$47,J$43,$C$54:$D72)</f>
        <v>0.23320971849027167</v>
      </c>
      <c r="K72" s="20">
        <f ca="1">DSUM($B$43:$X$47,K$43,$C$54:$D72)</f>
        <v>0.28270253153203939</v>
      </c>
      <c r="L72" s="20">
        <f ca="1">DSUM($B$43:$X$47,L$43,$C$54:$D72)</f>
        <v>0.33470918730834986</v>
      </c>
      <c r="M72" s="20">
        <f ca="1">DSUM($B$43:$X$47,M$43,$C$54:$D72)</f>
        <v>0.3824154162421039</v>
      </c>
      <c r="N72" s="20">
        <f ca="1">DSUM($B$43:$X$47,N$43,$C$54:$D72)</f>
        <v>0.43663258897575769</v>
      </c>
      <c r="O72" s="20">
        <f ca="1">DSUM($B$43:$X$47,O$43,$C$54:$D72)</f>
        <v>0.48351605068867565</v>
      </c>
      <c r="P72" s="20">
        <f ca="1">DSUM($B$43:$X$47,P$43,$C$54:$D72)</f>
        <v>0.52028183807880046</v>
      </c>
      <c r="Q72" s="20">
        <f ca="1">DSUM($B$43:$X$47,Q$43,$C$54:$D72)</f>
        <v>0.54821141637031379</v>
      </c>
      <c r="R72" s="20">
        <f ca="1">DSUM($B$43:$X$47,R$43,$C$54:$D72)</f>
        <v>0.58369390568187818</v>
      </c>
      <c r="S72" s="20">
        <f ca="1">DSUM($B$43:$X$47,S$43,$C$54:$D72)</f>
        <v>0.62178315553617847</v>
      </c>
      <c r="T72" s="20">
        <f ca="1">DSUM($B$43:$X$47,T$43,$C$54:$D72)</f>
        <v>0.64920077727025138</v>
      </c>
      <c r="U72" s="20">
        <f ca="1">DSUM($B$43:$X$47,U$43,$C$54:$D72)</f>
        <v>0.65997381560479285</v>
      </c>
      <c r="V72" s="20">
        <f ca="1">DSUM($B$43:$X$47,V$43,$C$54:$D72)</f>
        <v>0.68475068203792477</v>
      </c>
      <c r="W72" s="20">
        <f ca="1">DSUM($B$43:$X$47,W$43,$C$54:$D72)</f>
        <v>0.70978674907034578</v>
      </c>
      <c r="X72" s="20">
        <f ca="1">DSUM($B$43:$X$47,X$43,$C$54:$D72)</f>
        <v>0.73758581621088204</v>
      </c>
      <c r="Y72" s="20">
        <f ca="1">DSUM($B$43:$Y$47,Y$43,$C$54:$D72)</f>
        <v>8.3159943119446353</v>
      </c>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row>
    <row r="73" spans="2:80">
      <c r="B73" s="7" t="s">
        <v>121</v>
      </c>
      <c r="C73" s="36" t="s">
        <v>122</v>
      </c>
      <c r="D73" s="36" t="s">
        <v>123</v>
      </c>
      <c r="E73" s="20">
        <f ca="1">DSUM($B$43:$X$47,E$43,$C$54:$D73)</f>
        <v>1.4807041999465316E-2</v>
      </c>
      <c r="F73" s="20">
        <f ca="1">DSUM($B$43:$X$47,F$43,$C$54:$D73)</f>
        <v>4.2545520070739286E-2</v>
      </c>
      <c r="G73" s="20">
        <f ca="1">DSUM($B$43:$X$47,G$43,$C$54:$D73)</f>
        <v>8.0634999675654656E-2</v>
      </c>
      <c r="H73" s="20">
        <f ca="1">DSUM($B$43:$X$47,H$43,$C$54:$D73)</f>
        <v>0.1280034069068719</v>
      </c>
      <c r="I73" s="20">
        <f ca="1">DSUM($B$43:$X$47,I$43,$C$54:$D73)</f>
        <v>0.18154969419333825</v>
      </c>
      <c r="J73" s="20">
        <f ca="1">DSUM($B$43:$X$47,J$43,$C$54:$D73)</f>
        <v>0.23320971849027167</v>
      </c>
      <c r="K73" s="20">
        <f ca="1">DSUM($B$43:$X$47,K$43,$C$54:$D73)</f>
        <v>0.28270253153203939</v>
      </c>
      <c r="L73" s="20">
        <f ca="1">DSUM($B$43:$X$47,L$43,$C$54:$D73)</f>
        <v>0.33470918730834986</v>
      </c>
      <c r="M73" s="20">
        <f ca="1">DSUM($B$43:$X$47,M$43,$C$54:$D73)</f>
        <v>0.3824154162421039</v>
      </c>
      <c r="N73" s="20">
        <f ca="1">DSUM($B$43:$X$47,N$43,$C$54:$D73)</f>
        <v>0.43663258897575769</v>
      </c>
      <c r="O73" s="20">
        <f ca="1">DSUM($B$43:$X$47,O$43,$C$54:$D73)</f>
        <v>0.48351605068867565</v>
      </c>
      <c r="P73" s="20">
        <f ca="1">DSUM($B$43:$X$47,P$43,$C$54:$D73)</f>
        <v>0.52028183807880046</v>
      </c>
      <c r="Q73" s="20">
        <f ca="1">DSUM($B$43:$X$47,Q$43,$C$54:$D73)</f>
        <v>0.54821141637031379</v>
      </c>
      <c r="R73" s="20">
        <f ca="1">DSUM($B$43:$X$47,R$43,$C$54:$D73)</f>
        <v>0.58369390568187818</v>
      </c>
      <c r="S73" s="20">
        <f ca="1">DSUM($B$43:$X$47,S$43,$C$54:$D73)</f>
        <v>0.62178315553617847</v>
      </c>
      <c r="T73" s="20">
        <f ca="1">DSUM($B$43:$X$47,T$43,$C$54:$D73)</f>
        <v>0.64920077727025138</v>
      </c>
      <c r="U73" s="20">
        <f ca="1">DSUM($B$43:$X$47,U$43,$C$54:$D73)</f>
        <v>0.65997381560479285</v>
      </c>
      <c r="V73" s="20">
        <f ca="1">DSUM($B$43:$X$47,V$43,$C$54:$D73)</f>
        <v>0.68475068203792477</v>
      </c>
      <c r="W73" s="20">
        <f ca="1">DSUM($B$43:$X$47,W$43,$C$54:$D73)</f>
        <v>0.70978674907034578</v>
      </c>
      <c r="X73" s="20">
        <f ca="1">DSUM($B$43:$X$47,X$43,$C$54:$D73)</f>
        <v>0.73758581621088204</v>
      </c>
      <c r="Y73" s="20">
        <f ca="1">DSUM($B$43:$Y$47,Y$43,$C$54:$D73)</f>
        <v>8.3159943119446353</v>
      </c>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row>
    <row r="74" spans="2:80">
      <c r="B74" s="7" t="s">
        <v>124</v>
      </c>
      <c r="C74" s="36" t="s">
        <v>125</v>
      </c>
      <c r="D74" s="36" t="s">
        <v>126</v>
      </c>
      <c r="E74" s="20">
        <f ca="1">DSUM($B$43:$X$47,E$43,$C$54:$D74)</f>
        <v>1.4807041999465316E-2</v>
      </c>
      <c r="F74" s="20">
        <f ca="1">DSUM($B$43:$X$47,F$43,$C$54:$D74)</f>
        <v>4.2545520070739286E-2</v>
      </c>
      <c r="G74" s="20">
        <f ca="1">DSUM($B$43:$X$47,G$43,$C$54:$D74)</f>
        <v>8.0634999675654656E-2</v>
      </c>
      <c r="H74" s="20">
        <f ca="1">DSUM($B$43:$X$47,H$43,$C$54:$D74)</f>
        <v>0.1280034069068719</v>
      </c>
      <c r="I74" s="20">
        <f ca="1">DSUM($B$43:$X$47,I$43,$C$54:$D74)</f>
        <v>0.18154969419333825</v>
      </c>
      <c r="J74" s="20">
        <f ca="1">DSUM($B$43:$X$47,J$43,$C$54:$D74)</f>
        <v>0.23320971849027167</v>
      </c>
      <c r="K74" s="20">
        <f ca="1">DSUM($B$43:$X$47,K$43,$C$54:$D74)</f>
        <v>0.28270253153203939</v>
      </c>
      <c r="L74" s="20">
        <f ca="1">DSUM($B$43:$X$47,L$43,$C$54:$D74)</f>
        <v>0.33470918730834986</v>
      </c>
      <c r="M74" s="20">
        <f ca="1">DSUM($B$43:$X$47,M$43,$C$54:$D74)</f>
        <v>0.3824154162421039</v>
      </c>
      <c r="N74" s="20">
        <f ca="1">DSUM($B$43:$X$47,N$43,$C$54:$D74)</f>
        <v>0.43663258897575769</v>
      </c>
      <c r="O74" s="20">
        <f ca="1">DSUM($B$43:$X$47,O$43,$C$54:$D74)</f>
        <v>0.48351605068867565</v>
      </c>
      <c r="P74" s="20">
        <f ca="1">DSUM($B$43:$X$47,P$43,$C$54:$D74)</f>
        <v>0.52028183807880046</v>
      </c>
      <c r="Q74" s="20">
        <f ca="1">DSUM($B$43:$X$47,Q$43,$C$54:$D74)</f>
        <v>0.54821141637031379</v>
      </c>
      <c r="R74" s="20">
        <f ca="1">DSUM($B$43:$X$47,R$43,$C$54:$D74)</f>
        <v>0.58369390568187818</v>
      </c>
      <c r="S74" s="20">
        <f ca="1">DSUM($B$43:$X$47,S$43,$C$54:$D74)</f>
        <v>0.62178315553617847</v>
      </c>
      <c r="T74" s="20">
        <f ca="1">DSUM($B$43:$X$47,T$43,$C$54:$D74)</f>
        <v>0.64920077727025138</v>
      </c>
      <c r="U74" s="20">
        <f ca="1">DSUM($B$43:$X$47,U$43,$C$54:$D74)</f>
        <v>0.65997381560479285</v>
      </c>
      <c r="V74" s="20">
        <f ca="1">DSUM($B$43:$X$47,V$43,$C$54:$D74)</f>
        <v>0.68475068203792477</v>
      </c>
      <c r="W74" s="20">
        <f ca="1">DSUM($B$43:$X$47,W$43,$C$54:$D74)</f>
        <v>0.70978674907034578</v>
      </c>
      <c r="X74" s="20">
        <f ca="1">DSUM($B$43:$X$47,X$43,$C$54:$D74)</f>
        <v>0.73758581621088204</v>
      </c>
      <c r="Y74" s="20">
        <f ca="1">DSUM($B$43:$Y$47,Y$43,$C$54:$D74)</f>
        <v>8.3159943119446353</v>
      </c>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row>
    <row r="75" spans="2:80">
      <c r="B75" s="7" t="s">
        <v>127</v>
      </c>
      <c r="C75" s="36" t="s">
        <v>128</v>
      </c>
      <c r="D75" s="36" t="s">
        <v>129</v>
      </c>
      <c r="E75" s="20">
        <f ca="1">DSUM($B$43:$X$47,E$43,$C$54:$D75)</f>
        <v>1.4807041999465316E-2</v>
      </c>
      <c r="F75" s="20">
        <f ca="1">DSUM($B$43:$X$47,F$43,$C$54:$D75)</f>
        <v>4.2545520070739286E-2</v>
      </c>
      <c r="G75" s="20">
        <f ca="1">DSUM($B$43:$X$47,G$43,$C$54:$D75)</f>
        <v>8.0634999675654656E-2</v>
      </c>
      <c r="H75" s="20">
        <f ca="1">DSUM($B$43:$X$47,H$43,$C$54:$D75)</f>
        <v>0.1280034069068719</v>
      </c>
      <c r="I75" s="20">
        <f ca="1">DSUM($B$43:$X$47,I$43,$C$54:$D75)</f>
        <v>0.18154969419333825</v>
      </c>
      <c r="J75" s="20">
        <f ca="1">DSUM($B$43:$X$47,J$43,$C$54:$D75)</f>
        <v>0.23320971849027167</v>
      </c>
      <c r="K75" s="20">
        <f ca="1">DSUM($B$43:$X$47,K$43,$C$54:$D75)</f>
        <v>0.28270253153203939</v>
      </c>
      <c r="L75" s="20">
        <f ca="1">DSUM($B$43:$X$47,L$43,$C$54:$D75)</f>
        <v>0.33470918730834986</v>
      </c>
      <c r="M75" s="20">
        <f ca="1">DSUM($B$43:$X$47,M$43,$C$54:$D75)</f>
        <v>0.3824154162421039</v>
      </c>
      <c r="N75" s="20">
        <f ca="1">DSUM($B$43:$X$47,N$43,$C$54:$D75)</f>
        <v>0.43663258897575769</v>
      </c>
      <c r="O75" s="20">
        <f ca="1">DSUM($B$43:$X$47,O$43,$C$54:$D75)</f>
        <v>0.48351605068867565</v>
      </c>
      <c r="P75" s="20">
        <f ca="1">DSUM($B$43:$X$47,P$43,$C$54:$D75)</f>
        <v>0.52028183807880046</v>
      </c>
      <c r="Q75" s="20">
        <f ca="1">DSUM($B$43:$X$47,Q$43,$C$54:$D75)</f>
        <v>0.54821141637031379</v>
      </c>
      <c r="R75" s="20">
        <f ca="1">DSUM($B$43:$X$47,R$43,$C$54:$D75)</f>
        <v>0.58369390568187818</v>
      </c>
      <c r="S75" s="20">
        <f ca="1">DSUM($B$43:$X$47,S$43,$C$54:$D75)</f>
        <v>0.62178315553617847</v>
      </c>
      <c r="T75" s="20">
        <f ca="1">DSUM($B$43:$X$47,T$43,$C$54:$D75)</f>
        <v>0.64920077727025138</v>
      </c>
      <c r="U75" s="20">
        <f ca="1">DSUM($B$43:$X$47,U$43,$C$54:$D75)</f>
        <v>0.65997381560479285</v>
      </c>
      <c r="V75" s="20">
        <f ca="1">DSUM($B$43:$X$47,V$43,$C$54:$D75)</f>
        <v>0.68475068203792477</v>
      </c>
      <c r="W75" s="20">
        <f ca="1">DSUM($B$43:$X$47,W$43,$C$54:$D75)</f>
        <v>0.70978674907034578</v>
      </c>
      <c r="X75" s="20">
        <f ca="1">DSUM($B$43:$X$47,X$43,$C$54:$D75)</f>
        <v>0.73758581621088204</v>
      </c>
      <c r="Y75" s="20">
        <f ca="1">DSUM($B$43:$Y$47,Y$43,$C$54:$D75)</f>
        <v>8.3159943119446353</v>
      </c>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row>
    <row r="76" spans="2:80">
      <c r="B76" s="7" t="s">
        <v>214</v>
      </c>
      <c r="C76" s="36" t="s">
        <v>130</v>
      </c>
      <c r="D76" s="36" t="s">
        <v>225</v>
      </c>
      <c r="E76" s="20">
        <f ca="1">DSUM($B$43:$X$47,E$43,$C$54:$D76)</f>
        <v>1.4807041999465316E-2</v>
      </c>
      <c r="F76" s="20">
        <f ca="1">DSUM($B$43:$X$47,F$43,$C$54:$D76)</f>
        <v>4.2545520070739286E-2</v>
      </c>
      <c r="G76" s="20">
        <f ca="1">DSUM($B$43:$X$47,G$43,$C$54:$D76)</f>
        <v>8.0634999675654656E-2</v>
      </c>
      <c r="H76" s="20">
        <f ca="1">DSUM($B$43:$X$47,H$43,$C$54:$D76)</f>
        <v>0.1280034069068719</v>
      </c>
      <c r="I76" s="20">
        <f ca="1">DSUM($B$43:$X$47,I$43,$C$54:$D76)</f>
        <v>0.18154969419333825</v>
      </c>
      <c r="J76" s="20">
        <f ca="1">DSUM($B$43:$X$47,J$43,$C$54:$D76)</f>
        <v>0.23320971849027167</v>
      </c>
      <c r="K76" s="20">
        <f ca="1">DSUM($B$43:$X$47,K$43,$C$54:$D76)</f>
        <v>0.28270253153203939</v>
      </c>
      <c r="L76" s="20">
        <f ca="1">DSUM($B$43:$X$47,L$43,$C$54:$D76)</f>
        <v>0.33470918730834986</v>
      </c>
      <c r="M76" s="20">
        <f ca="1">DSUM($B$43:$X$47,M$43,$C$54:$D76)</f>
        <v>0.3824154162421039</v>
      </c>
      <c r="N76" s="20">
        <f ca="1">DSUM($B$43:$X$47,N$43,$C$54:$D76)</f>
        <v>0.43663258897575769</v>
      </c>
      <c r="O76" s="20">
        <f ca="1">DSUM($B$43:$X$47,O$43,$C$54:$D76)</f>
        <v>0.48351605068867565</v>
      </c>
      <c r="P76" s="20">
        <f ca="1">DSUM($B$43:$X$47,P$43,$C$54:$D76)</f>
        <v>0.52028183807880046</v>
      </c>
      <c r="Q76" s="20">
        <f ca="1">DSUM($B$43:$X$47,Q$43,$C$54:$D76)</f>
        <v>0.54821141637031379</v>
      </c>
      <c r="R76" s="20">
        <f ca="1">DSUM($B$43:$X$47,R$43,$C$54:$D76)</f>
        <v>0.58369390568187818</v>
      </c>
      <c r="S76" s="20">
        <f ca="1">DSUM($B$43:$X$47,S$43,$C$54:$D76)</f>
        <v>0.62178315553617847</v>
      </c>
      <c r="T76" s="20">
        <f ca="1">DSUM($B$43:$X$47,T$43,$C$54:$D76)</f>
        <v>0.64920077727025138</v>
      </c>
      <c r="U76" s="20">
        <f ca="1">DSUM($B$43:$X$47,U$43,$C$54:$D76)</f>
        <v>0.65997381560479285</v>
      </c>
      <c r="V76" s="20">
        <f ca="1">DSUM($B$43:$X$47,V$43,$C$54:$D76)</f>
        <v>0.68475068203792477</v>
      </c>
      <c r="W76" s="20">
        <f ca="1">DSUM($B$43:$X$47,W$43,$C$54:$D76)</f>
        <v>0.70978674907034578</v>
      </c>
      <c r="X76" s="20">
        <f ca="1">DSUM($B$43:$X$47,X$43,$C$54:$D76)</f>
        <v>0.73758581621088204</v>
      </c>
      <c r="Y76" s="20">
        <f ca="1">DSUM($B$43:$Y$47,Y$43,$C$54:$D76)</f>
        <v>8.3159943119446353</v>
      </c>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row>
    <row r="77" spans="2:80">
      <c r="B77" s="7" t="s">
        <v>215</v>
      </c>
      <c r="C77" s="36" t="s">
        <v>226</v>
      </c>
      <c r="D77" s="36" t="s">
        <v>227</v>
      </c>
      <c r="E77" s="20">
        <f ca="1">DSUM($B$43:$X$47,E$43,$C$54:$D77)</f>
        <v>1.4807041999465316E-2</v>
      </c>
      <c r="F77" s="20">
        <f ca="1">DSUM($B$43:$X$47,F$43,$C$54:$D77)</f>
        <v>4.2545520070739286E-2</v>
      </c>
      <c r="G77" s="20">
        <f ca="1">DSUM($B$43:$X$47,G$43,$C$54:$D77)</f>
        <v>8.0634999675654656E-2</v>
      </c>
      <c r="H77" s="20">
        <f ca="1">DSUM($B$43:$X$47,H$43,$C$54:$D77)</f>
        <v>0.1280034069068719</v>
      </c>
      <c r="I77" s="20">
        <f ca="1">DSUM($B$43:$X$47,I$43,$C$54:$D77)</f>
        <v>0.18154969419333825</v>
      </c>
      <c r="J77" s="20">
        <f ca="1">DSUM($B$43:$X$47,J$43,$C$54:$D77)</f>
        <v>0.23320971849027167</v>
      </c>
      <c r="K77" s="20">
        <f ca="1">DSUM($B$43:$X$47,K$43,$C$54:$D77)</f>
        <v>0.28270253153203939</v>
      </c>
      <c r="L77" s="20">
        <f ca="1">DSUM($B$43:$X$47,L$43,$C$54:$D77)</f>
        <v>0.33470918730834986</v>
      </c>
      <c r="M77" s="20">
        <f ca="1">DSUM($B$43:$X$47,M$43,$C$54:$D77)</f>
        <v>0.3824154162421039</v>
      </c>
      <c r="N77" s="20">
        <f ca="1">DSUM($B$43:$X$47,N$43,$C$54:$D77)</f>
        <v>0.43663258897575769</v>
      </c>
      <c r="O77" s="20">
        <f ca="1">DSUM($B$43:$X$47,O$43,$C$54:$D77)</f>
        <v>0.48351605068867565</v>
      </c>
      <c r="P77" s="20">
        <f ca="1">DSUM($B$43:$X$47,P$43,$C$54:$D77)</f>
        <v>0.52028183807880046</v>
      </c>
      <c r="Q77" s="20">
        <f ca="1">DSUM($B$43:$X$47,Q$43,$C$54:$D77)</f>
        <v>0.54821141637031379</v>
      </c>
      <c r="R77" s="20">
        <f ca="1">DSUM($B$43:$X$47,R$43,$C$54:$D77)</f>
        <v>0.58369390568187818</v>
      </c>
      <c r="S77" s="20">
        <f ca="1">DSUM($B$43:$X$47,S$43,$C$54:$D77)</f>
        <v>0.62178315553617847</v>
      </c>
      <c r="T77" s="20">
        <f ca="1">DSUM($B$43:$X$47,T$43,$C$54:$D77)</f>
        <v>0.64920077727025138</v>
      </c>
      <c r="U77" s="20">
        <f ca="1">DSUM($B$43:$X$47,U$43,$C$54:$D77)</f>
        <v>0.65997381560479285</v>
      </c>
      <c r="V77" s="20">
        <f ca="1">DSUM($B$43:$X$47,V$43,$C$54:$D77)</f>
        <v>0.68475068203792477</v>
      </c>
      <c r="W77" s="20">
        <f ca="1">DSUM($B$43:$X$47,W$43,$C$54:$D77)</f>
        <v>0.70978674907034578</v>
      </c>
      <c r="X77" s="20">
        <f ca="1">DSUM($B$43:$X$47,X$43,$C$54:$D77)</f>
        <v>0.73758581621088204</v>
      </c>
      <c r="Y77" s="20">
        <f ca="1">DSUM($B$43:$Y$47,Y$43,$C$54:$D77)</f>
        <v>8.3159943119446353</v>
      </c>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row>
    <row r="78" spans="2:80">
      <c r="B78" s="7" t="s">
        <v>216</v>
      </c>
      <c r="C78" s="36" t="s">
        <v>228</v>
      </c>
      <c r="D78" s="36" t="s">
        <v>229</v>
      </c>
      <c r="E78" s="20">
        <f ca="1">DSUM($B$43:$X$47,E$43,$C$54:$D78)</f>
        <v>1.4807041999465316E-2</v>
      </c>
      <c r="F78" s="20">
        <f ca="1">DSUM($B$43:$X$47,F$43,$C$54:$D78)</f>
        <v>4.2545520070739286E-2</v>
      </c>
      <c r="G78" s="20">
        <f ca="1">DSUM($B$43:$X$47,G$43,$C$54:$D78)</f>
        <v>8.0634999675654656E-2</v>
      </c>
      <c r="H78" s="20">
        <f ca="1">DSUM($B$43:$X$47,H$43,$C$54:$D78)</f>
        <v>0.1280034069068719</v>
      </c>
      <c r="I78" s="20">
        <f ca="1">DSUM($B$43:$X$47,I$43,$C$54:$D78)</f>
        <v>0.18154969419333825</v>
      </c>
      <c r="J78" s="20">
        <f ca="1">DSUM($B$43:$X$47,J$43,$C$54:$D78)</f>
        <v>0.23320971849027167</v>
      </c>
      <c r="K78" s="20">
        <f ca="1">DSUM($B$43:$X$47,K$43,$C$54:$D78)</f>
        <v>0.28270253153203939</v>
      </c>
      <c r="L78" s="20">
        <f ca="1">DSUM($B$43:$X$47,L$43,$C$54:$D78)</f>
        <v>0.33470918730834986</v>
      </c>
      <c r="M78" s="20">
        <f ca="1">DSUM($B$43:$X$47,M$43,$C$54:$D78)</f>
        <v>0.3824154162421039</v>
      </c>
      <c r="N78" s="20">
        <f ca="1">DSUM($B$43:$X$47,N$43,$C$54:$D78)</f>
        <v>0.43663258897575769</v>
      </c>
      <c r="O78" s="20">
        <f ca="1">DSUM($B$43:$X$47,O$43,$C$54:$D78)</f>
        <v>0.48351605068867565</v>
      </c>
      <c r="P78" s="20">
        <f ca="1">DSUM($B$43:$X$47,P$43,$C$54:$D78)</f>
        <v>0.52028183807880046</v>
      </c>
      <c r="Q78" s="20">
        <f ca="1">DSUM($B$43:$X$47,Q$43,$C$54:$D78)</f>
        <v>0.54821141637031379</v>
      </c>
      <c r="R78" s="20">
        <f ca="1">DSUM($B$43:$X$47,R$43,$C$54:$D78)</f>
        <v>0.58369390568187818</v>
      </c>
      <c r="S78" s="20">
        <f ca="1">DSUM($B$43:$X$47,S$43,$C$54:$D78)</f>
        <v>0.62178315553617847</v>
      </c>
      <c r="T78" s="20">
        <f ca="1">DSUM($B$43:$X$47,T$43,$C$54:$D78)</f>
        <v>0.64920077727025138</v>
      </c>
      <c r="U78" s="20">
        <f ca="1">DSUM($B$43:$X$47,U$43,$C$54:$D78)</f>
        <v>0.65997381560479285</v>
      </c>
      <c r="V78" s="20">
        <f ca="1">DSUM($B$43:$X$47,V$43,$C$54:$D78)</f>
        <v>0.68475068203792477</v>
      </c>
      <c r="W78" s="20">
        <f ca="1">DSUM($B$43:$X$47,W$43,$C$54:$D78)</f>
        <v>0.70978674907034578</v>
      </c>
      <c r="X78" s="20">
        <f ca="1">DSUM($B$43:$X$47,X$43,$C$54:$D78)</f>
        <v>0.73758581621088204</v>
      </c>
      <c r="Y78" s="20">
        <f ca="1">DSUM($B$43:$Y$47,Y$43,$C$54:$D78)</f>
        <v>8.3159943119446353</v>
      </c>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row>
    <row r="79" spans="2:80">
      <c r="B79" s="7" t="s">
        <v>217</v>
      </c>
      <c r="C79" s="36" t="s">
        <v>230</v>
      </c>
      <c r="D79" s="36" t="s">
        <v>231</v>
      </c>
      <c r="E79" s="20">
        <f ca="1">DSUM($B$43:$X$47,E$43,$C$54:$D79)</f>
        <v>1.4807041999465316E-2</v>
      </c>
      <c r="F79" s="20">
        <f ca="1">DSUM($B$43:$X$47,F$43,$C$54:$D79)</f>
        <v>4.2545520070739286E-2</v>
      </c>
      <c r="G79" s="20">
        <f ca="1">DSUM($B$43:$X$47,G$43,$C$54:$D79)</f>
        <v>8.0634999675654656E-2</v>
      </c>
      <c r="H79" s="20">
        <f ca="1">DSUM($B$43:$X$47,H$43,$C$54:$D79)</f>
        <v>0.1280034069068719</v>
      </c>
      <c r="I79" s="20">
        <f ca="1">DSUM($B$43:$X$47,I$43,$C$54:$D79)</f>
        <v>0.18154969419333825</v>
      </c>
      <c r="J79" s="20">
        <f ca="1">DSUM($B$43:$X$47,J$43,$C$54:$D79)</f>
        <v>0.23320971849027167</v>
      </c>
      <c r="K79" s="20">
        <f ca="1">DSUM($B$43:$X$47,K$43,$C$54:$D79)</f>
        <v>0.28270253153203939</v>
      </c>
      <c r="L79" s="20">
        <f ca="1">DSUM($B$43:$X$47,L$43,$C$54:$D79)</f>
        <v>0.33470918730834986</v>
      </c>
      <c r="M79" s="20">
        <f ca="1">DSUM($B$43:$X$47,M$43,$C$54:$D79)</f>
        <v>0.3824154162421039</v>
      </c>
      <c r="N79" s="20">
        <f ca="1">DSUM($B$43:$X$47,N$43,$C$54:$D79)</f>
        <v>0.43663258897575769</v>
      </c>
      <c r="O79" s="20">
        <f ca="1">DSUM($B$43:$X$47,O$43,$C$54:$D79)</f>
        <v>0.48351605068867565</v>
      </c>
      <c r="P79" s="20">
        <f ca="1">DSUM($B$43:$X$47,P$43,$C$54:$D79)</f>
        <v>0.52028183807880046</v>
      </c>
      <c r="Q79" s="20">
        <f ca="1">DSUM($B$43:$X$47,Q$43,$C$54:$D79)</f>
        <v>0.54821141637031379</v>
      </c>
      <c r="R79" s="20">
        <f ca="1">DSUM($B$43:$X$47,R$43,$C$54:$D79)</f>
        <v>0.58369390568187818</v>
      </c>
      <c r="S79" s="20">
        <f ca="1">DSUM($B$43:$X$47,S$43,$C$54:$D79)</f>
        <v>0.62178315553617847</v>
      </c>
      <c r="T79" s="20">
        <f ca="1">DSUM($B$43:$X$47,T$43,$C$54:$D79)</f>
        <v>0.64920077727025138</v>
      </c>
      <c r="U79" s="20">
        <f ca="1">DSUM($B$43:$X$47,U$43,$C$54:$D79)</f>
        <v>0.65997381560479285</v>
      </c>
      <c r="V79" s="20">
        <f ca="1">DSUM($B$43:$X$47,V$43,$C$54:$D79)</f>
        <v>0.68475068203792477</v>
      </c>
      <c r="W79" s="20">
        <f ca="1">DSUM($B$43:$X$47,W$43,$C$54:$D79)</f>
        <v>0.70978674907034578</v>
      </c>
      <c r="X79" s="20">
        <f ca="1">DSUM($B$43:$X$47,X$43,$C$54:$D79)</f>
        <v>0.73758581621088204</v>
      </c>
      <c r="Y79" s="20">
        <f ca="1">DSUM($B$43:$Y$47,Y$43,$C$54:$D79)</f>
        <v>8.3159943119446353</v>
      </c>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row>
    <row r="80" spans="2:80">
      <c r="B80" s="7" t="s">
        <v>218</v>
      </c>
      <c r="C80" s="36" t="s">
        <v>232</v>
      </c>
      <c r="D80" s="36" t="s">
        <v>233</v>
      </c>
      <c r="E80" s="20">
        <f ca="1">DSUM($B$43:$X$47,E$43,$C$54:$D80)</f>
        <v>1.4807041999465316E-2</v>
      </c>
      <c r="F80" s="20">
        <f ca="1">DSUM($B$43:$X$47,F$43,$C$54:$D80)</f>
        <v>4.2545520070739286E-2</v>
      </c>
      <c r="G80" s="20">
        <f ca="1">DSUM($B$43:$X$47,G$43,$C$54:$D80)</f>
        <v>8.0634999675654656E-2</v>
      </c>
      <c r="H80" s="20">
        <f ca="1">DSUM($B$43:$X$47,H$43,$C$54:$D80)</f>
        <v>0.1280034069068719</v>
      </c>
      <c r="I80" s="20">
        <f ca="1">DSUM($B$43:$X$47,I$43,$C$54:$D80)</f>
        <v>0.18154969419333825</v>
      </c>
      <c r="J80" s="20">
        <f ca="1">DSUM($B$43:$X$47,J$43,$C$54:$D80)</f>
        <v>0.23320971849027167</v>
      </c>
      <c r="K80" s="20">
        <f ca="1">DSUM($B$43:$X$47,K$43,$C$54:$D80)</f>
        <v>0.28270253153203939</v>
      </c>
      <c r="L80" s="20">
        <f ca="1">DSUM($B$43:$X$47,L$43,$C$54:$D80)</f>
        <v>0.33470918730834986</v>
      </c>
      <c r="M80" s="20">
        <f ca="1">DSUM($B$43:$X$47,M$43,$C$54:$D80)</f>
        <v>0.3824154162421039</v>
      </c>
      <c r="N80" s="20">
        <f ca="1">DSUM($B$43:$X$47,N$43,$C$54:$D80)</f>
        <v>0.43663258897575769</v>
      </c>
      <c r="O80" s="20">
        <f ca="1">DSUM($B$43:$X$47,O$43,$C$54:$D80)</f>
        <v>0.48351605068867565</v>
      </c>
      <c r="P80" s="20">
        <f ca="1">DSUM($B$43:$X$47,P$43,$C$54:$D80)</f>
        <v>0.52028183807880046</v>
      </c>
      <c r="Q80" s="20">
        <f ca="1">DSUM($B$43:$X$47,Q$43,$C$54:$D80)</f>
        <v>0.54821141637031379</v>
      </c>
      <c r="R80" s="20">
        <f ca="1">DSUM($B$43:$X$47,R$43,$C$54:$D80)</f>
        <v>0.58369390568187818</v>
      </c>
      <c r="S80" s="20">
        <f ca="1">DSUM($B$43:$X$47,S$43,$C$54:$D80)</f>
        <v>0.62178315553617847</v>
      </c>
      <c r="T80" s="20">
        <f ca="1">DSUM($B$43:$X$47,T$43,$C$54:$D80)</f>
        <v>0.64920077727025138</v>
      </c>
      <c r="U80" s="20">
        <f ca="1">DSUM($B$43:$X$47,U$43,$C$54:$D80)</f>
        <v>0.65997381560479285</v>
      </c>
      <c r="V80" s="20">
        <f ca="1">DSUM($B$43:$X$47,V$43,$C$54:$D80)</f>
        <v>0.68475068203792477</v>
      </c>
      <c r="W80" s="20">
        <f ca="1">DSUM($B$43:$X$47,W$43,$C$54:$D80)</f>
        <v>0.70978674907034578</v>
      </c>
      <c r="X80" s="20">
        <f ca="1">DSUM($B$43:$X$47,X$43,$C$54:$D80)</f>
        <v>0.73758581621088204</v>
      </c>
      <c r="Y80" s="20">
        <f ca="1">DSUM($B$43:$Y$47,Y$43,$C$54:$D80)</f>
        <v>8.3159943119446353</v>
      </c>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row>
    <row r="81" spans="1:80">
      <c r="B81" s="7" t="s">
        <v>219</v>
      </c>
      <c r="C81" s="36" t="s">
        <v>234</v>
      </c>
      <c r="D81" s="36" t="s">
        <v>235</v>
      </c>
      <c r="E81" s="20">
        <f ca="1">DSUM($B$43:$X$47,E$43,$C$54:$D81)</f>
        <v>1.4807041999465316E-2</v>
      </c>
      <c r="F81" s="20">
        <f ca="1">DSUM($B$43:$X$47,F$43,$C$54:$D81)</f>
        <v>4.2545520070739286E-2</v>
      </c>
      <c r="G81" s="20">
        <f ca="1">DSUM($B$43:$X$47,G$43,$C$54:$D81)</f>
        <v>8.0634999675654656E-2</v>
      </c>
      <c r="H81" s="20">
        <f ca="1">DSUM($B$43:$X$47,H$43,$C$54:$D81)</f>
        <v>0.1280034069068719</v>
      </c>
      <c r="I81" s="20">
        <f ca="1">DSUM($B$43:$X$47,I$43,$C$54:$D81)</f>
        <v>0.18154969419333825</v>
      </c>
      <c r="J81" s="20">
        <f ca="1">DSUM($B$43:$X$47,J$43,$C$54:$D81)</f>
        <v>0.23320971849027167</v>
      </c>
      <c r="K81" s="20">
        <f ca="1">DSUM($B$43:$X$47,K$43,$C$54:$D81)</f>
        <v>0.28270253153203939</v>
      </c>
      <c r="L81" s="20">
        <f ca="1">DSUM($B$43:$X$47,L$43,$C$54:$D81)</f>
        <v>0.33470918730834986</v>
      </c>
      <c r="M81" s="20">
        <f ca="1">DSUM($B$43:$X$47,M$43,$C$54:$D81)</f>
        <v>0.3824154162421039</v>
      </c>
      <c r="N81" s="20">
        <f ca="1">DSUM($B$43:$X$47,N$43,$C$54:$D81)</f>
        <v>0.43663258897575769</v>
      </c>
      <c r="O81" s="20">
        <f ca="1">DSUM($B$43:$X$47,O$43,$C$54:$D81)</f>
        <v>0.48351605068867565</v>
      </c>
      <c r="P81" s="20">
        <f ca="1">DSUM($B$43:$X$47,P$43,$C$54:$D81)</f>
        <v>0.52028183807880046</v>
      </c>
      <c r="Q81" s="20">
        <f ca="1">DSUM($B$43:$X$47,Q$43,$C$54:$D81)</f>
        <v>0.54821141637031379</v>
      </c>
      <c r="R81" s="20">
        <f ca="1">DSUM($B$43:$X$47,R$43,$C$54:$D81)</f>
        <v>0.58369390568187818</v>
      </c>
      <c r="S81" s="20">
        <f ca="1">DSUM($B$43:$X$47,S$43,$C$54:$D81)</f>
        <v>0.62178315553617847</v>
      </c>
      <c r="T81" s="20">
        <f ca="1">DSUM($B$43:$X$47,T$43,$C$54:$D81)</f>
        <v>0.64920077727025138</v>
      </c>
      <c r="U81" s="20">
        <f ca="1">DSUM($B$43:$X$47,U$43,$C$54:$D81)</f>
        <v>0.65997381560479285</v>
      </c>
      <c r="V81" s="20">
        <f ca="1">DSUM($B$43:$X$47,V$43,$C$54:$D81)</f>
        <v>0.68475068203792477</v>
      </c>
      <c r="W81" s="20">
        <f ca="1">DSUM($B$43:$X$47,W$43,$C$54:$D81)</f>
        <v>0.70978674907034578</v>
      </c>
      <c r="X81" s="20">
        <f ca="1">DSUM($B$43:$X$47,X$43,$C$54:$D81)</f>
        <v>0.73758581621088204</v>
      </c>
      <c r="Y81" s="20">
        <f ca="1">DSUM($B$43:$Y$47,Y$43,$C$54:$D81)</f>
        <v>8.3159943119446353</v>
      </c>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row>
    <row r="82" spans="1:80">
      <c r="B82" s="7" t="s">
        <v>220</v>
      </c>
      <c r="C82" s="36" t="s">
        <v>236</v>
      </c>
      <c r="D82" s="36" t="s">
        <v>237</v>
      </c>
      <c r="E82" s="20">
        <f ca="1">DSUM($B$43:$X$47,E$43,$C$54:$D82)</f>
        <v>1.4807041999465316E-2</v>
      </c>
      <c r="F82" s="20">
        <f ca="1">DSUM($B$43:$X$47,F$43,$C$54:$D82)</f>
        <v>4.2545520070739286E-2</v>
      </c>
      <c r="G82" s="20">
        <f ca="1">DSUM($B$43:$X$47,G$43,$C$54:$D82)</f>
        <v>8.0634999675654656E-2</v>
      </c>
      <c r="H82" s="20">
        <f ca="1">DSUM($B$43:$X$47,H$43,$C$54:$D82)</f>
        <v>0.1280034069068719</v>
      </c>
      <c r="I82" s="20">
        <f ca="1">DSUM($B$43:$X$47,I$43,$C$54:$D82)</f>
        <v>0.18154969419333825</v>
      </c>
      <c r="J82" s="20">
        <f ca="1">DSUM($B$43:$X$47,J$43,$C$54:$D82)</f>
        <v>0.23320971849027167</v>
      </c>
      <c r="K82" s="20">
        <f ca="1">DSUM($B$43:$X$47,K$43,$C$54:$D82)</f>
        <v>0.28270253153203939</v>
      </c>
      <c r="L82" s="20">
        <f ca="1">DSUM($B$43:$X$47,L$43,$C$54:$D82)</f>
        <v>0.33470918730834986</v>
      </c>
      <c r="M82" s="20">
        <f ca="1">DSUM($B$43:$X$47,M$43,$C$54:$D82)</f>
        <v>0.3824154162421039</v>
      </c>
      <c r="N82" s="20">
        <f ca="1">DSUM($B$43:$X$47,N$43,$C$54:$D82)</f>
        <v>0.43663258897575769</v>
      </c>
      <c r="O82" s="20">
        <f ca="1">DSUM($B$43:$X$47,O$43,$C$54:$D82)</f>
        <v>0.48351605068867565</v>
      </c>
      <c r="P82" s="20">
        <f ca="1">DSUM($B$43:$X$47,P$43,$C$54:$D82)</f>
        <v>0.52028183807880046</v>
      </c>
      <c r="Q82" s="20">
        <f ca="1">DSUM($B$43:$X$47,Q$43,$C$54:$D82)</f>
        <v>0.54821141637031379</v>
      </c>
      <c r="R82" s="20">
        <f ca="1">DSUM($B$43:$X$47,R$43,$C$54:$D82)</f>
        <v>0.58369390568187818</v>
      </c>
      <c r="S82" s="20">
        <f ca="1">DSUM($B$43:$X$47,S$43,$C$54:$D82)</f>
        <v>0.62178315553617847</v>
      </c>
      <c r="T82" s="20">
        <f ca="1">DSUM($B$43:$X$47,T$43,$C$54:$D82)</f>
        <v>0.64920077727025138</v>
      </c>
      <c r="U82" s="20">
        <f ca="1">DSUM($B$43:$X$47,U$43,$C$54:$D82)</f>
        <v>0.65997381560479285</v>
      </c>
      <c r="V82" s="20">
        <f ca="1">DSUM($B$43:$X$47,V$43,$C$54:$D82)</f>
        <v>0.68475068203792477</v>
      </c>
      <c r="W82" s="20">
        <f ca="1">DSUM($B$43:$X$47,W$43,$C$54:$D82)</f>
        <v>0.70978674907034578</v>
      </c>
      <c r="X82" s="20">
        <f ca="1">DSUM($B$43:$X$47,X$43,$C$54:$D82)</f>
        <v>0.73758581621088204</v>
      </c>
      <c r="Y82" s="20">
        <f ca="1">DSUM($B$43:$Y$47,Y$43,$C$54:$D82)</f>
        <v>8.3159943119446353</v>
      </c>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row>
    <row r="83" spans="1:80">
      <c r="B83" s="7" t="s">
        <v>221</v>
      </c>
      <c r="C83" s="36" t="s">
        <v>238</v>
      </c>
      <c r="D83" s="36" t="s">
        <v>239</v>
      </c>
      <c r="E83" s="20">
        <f ca="1">DSUM($B$43:$X$47,E$43,$C$54:$D83)</f>
        <v>1.4807041999465316E-2</v>
      </c>
      <c r="F83" s="20">
        <f ca="1">DSUM($B$43:$X$47,F$43,$C$54:$D83)</f>
        <v>4.2545520070739286E-2</v>
      </c>
      <c r="G83" s="20">
        <f ca="1">DSUM($B$43:$X$47,G$43,$C$54:$D83)</f>
        <v>8.0634999675654656E-2</v>
      </c>
      <c r="H83" s="20">
        <f ca="1">DSUM($B$43:$X$47,H$43,$C$54:$D83)</f>
        <v>0.1280034069068719</v>
      </c>
      <c r="I83" s="20">
        <f ca="1">DSUM($B$43:$X$47,I$43,$C$54:$D83)</f>
        <v>0.18154969419333825</v>
      </c>
      <c r="J83" s="20">
        <f ca="1">DSUM($B$43:$X$47,J$43,$C$54:$D83)</f>
        <v>0.23320971849027167</v>
      </c>
      <c r="K83" s="20">
        <f ca="1">DSUM($B$43:$X$47,K$43,$C$54:$D83)</f>
        <v>0.28270253153203939</v>
      </c>
      <c r="L83" s="20">
        <f ca="1">DSUM($B$43:$X$47,L$43,$C$54:$D83)</f>
        <v>0.33470918730834986</v>
      </c>
      <c r="M83" s="20">
        <f ca="1">DSUM($B$43:$X$47,M$43,$C$54:$D83)</f>
        <v>0.3824154162421039</v>
      </c>
      <c r="N83" s="20">
        <f ca="1">DSUM($B$43:$X$47,N$43,$C$54:$D83)</f>
        <v>0.43663258897575769</v>
      </c>
      <c r="O83" s="20">
        <f ca="1">DSUM($B$43:$X$47,O$43,$C$54:$D83)</f>
        <v>0.48351605068867565</v>
      </c>
      <c r="P83" s="20">
        <f ca="1">DSUM($B$43:$X$47,P$43,$C$54:$D83)</f>
        <v>0.52028183807880046</v>
      </c>
      <c r="Q83" s="20">
        <f ca="1">DSUM($B$43:$X$47,Q$43,$C$54:$D83)</f>
        <v>0.54821141637031379</v>
      </c>
      <c r="R83" s="20">
        <f ca="1">DSUM($B$43:$X$47,R$43,$C$54:$D83)</f>
        <v>0.58369390568187818</v>
      </c>
      <c r="S83" s="20">
        <f ca="1">DSUM($B$43:$X$47,S$43,$C$54:$D83)</f>
        <v>0.62178315553617847</v>
      </c>
      <c r="T83" s="20">
        <f ca="1">DSUM($B$43:$X$47,T$43,$C$54:$D83)</f>
        <v>0.64920077727025138</v>
      </c>
      <c r="U83" s="20">
        <f ca="1">DSUM($B$43:$X$47,U$43,$C$54:$D83)</f>
        <v>0.65997381560479285</v>
      </c>
      <c r="V83" s="20">
        <f ca="1">DSUM($B$43:$X$47,V$43,$C$54:$D83)</f>
        <v>0.68475068203792477</v>
      </c>
      <c r="W83" s="20">
        <f ca="1">DSUM($B$43:$X$47,W$43,$C$54:$D83)</f>
        <v>0.70978674907034578</v>
      </c>
      <c r="X83" s="20">
        <f ca="1">DSUM($B$43:$X$47,X$43,$C$54:$D83)</f>
        <v>0.73758581621088204</v>
      </c>
      <c r="Y83" s="20">
        <f ca="1">DSUM($B$43:$Y$47,Y$43,$C$54:$D83)</f>
        <v>8.3159943119446353</v>
      </c>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row>
    <row r="84" spans="1:80">
      <c r="B84" s="7" t="s">
        <v>222</v>
      </c>
      <c r="C84" s="36" t="s">
        <v>240</v>
      </c>
      <c r="D84" s="36" t="s">
        <v>241</v>
      </c>
      <c r="E84" s="20">
        <f ca="1">DSUM($B$43:$X$47,E$43,$C$54:$D84)</f>
        <v>1.4807041999465316E-2</v>
      </c>
      <c r="F84" s="20">
        <f ca="1">DSUM($B$43:$X$47,F$43,$C$54:$D84)</f>
        <v>4.2545520070739286E-2</v>
      </c>
      <c r="G84" s="20">
        <f ca="1">DSUM($B$43:$X$47,G$43,$C$54:$D84)</f>
        <v>8.0634999675654656E-2</v>
      </c>
      <c r="H84" s="20">
        <f ca="1">DSUM($B$43:$X$47,H$43,$C$54:$D84)</f>
        <v>0.1280034069068719</v>
      </c>
      <c r="I84" s="20">
        <f ca="1">DSUM($B$43:$X$47,I$43,$C$54:$D84)</f>
        <v>0.18154969419333825</v>
      </c>
      <c r="J84" s="20">
        <f ca="1">DSUM($B$43:$X$47,J$43,$C$54:$D84)</f>
        <v>0.23320971849027167</v>
      </c>
      <c r="K84" s="20">
        <f ca="1">DSUM($B$43:$X$47,K$43,$C$54:$D84)</f>
        <v>0.28270253153203939</v>
      </c>
      <c r="L84" s="20">
        <f ca="1">DSUM($B$43:$X$47,L$43,$C$54:$D84)</f>
        <v>0.33470918730834986</v>
      </c>
      <c r="M84" s="20">
        <f ca="1">DSUM($B$43:$X$47,M$43,$C$54:$D84)</f>
        <v>0.3824154162421039</v>
      </c>
      <c r="N84" s="20">
        <f ca="1">DSUM($B$43:$X$47,N$43,$C$54:$D84)</f>
        <v>0.43663258897575769</v>
      </c>
      <c r="O84" s="20">
        <f ca="1">DSUM($B$43:$X$47,O$43,$C$54:$D84)</f>
        <v>0.48351605068867565</v>
      </c>
      <c r="P84" s="20">
        <f ca="1">DSUM($B$43:$X$47,P$43,$C$54:$D84)</f>
        <v>0.52028183807880046</v>
      </c>
      <c r="Q84" s="20">
        <f ca="1">DSUM($B$43:$X$47,Q$43,$C$54:$D84)</f>
        <v>0.54821141637031379</v>
      </c>
      <c r="R84" s="20">
        <f ca="1">DSUM($B$43:$X$47,R$43,$C$54:$D84)</f>
        <v>0.58369390568187818</v>
      </c>
      <c r="S84" s="20">
        <f ca="1">DSUM($B$43:$X$47,S$43,$C$54:$D84)</f>
        <v>0.62178315553617847</v>
      </c>
      <c r="T84" s="20">
        <f ca="1">DSUM($B$43:$X$47,T$43,$C$54:$D84)</f>
        <v>0.64920077727025138</v>
      </c>
      <c r="U84" s="20">
        <f ca="1">DSUM($B$43:$X$47,U$43,$C$54:$D84)</f>
        <v>0.65997381560479285</v>
      </c>
      <c r="V84" s="20">
        <f ca="1">DSUM($B$43:$X$47,V$43,$C$54:$D84)</f>
        <v>0.68475068203792477</v>
      </c>
      <c r="W84" s="20">
        <f ca="1">DSUM($B$43:$X$47,W$43,$C$54:$D84)</f>
        <v>0.70978674907034578</v>
      </c>
      <c r="X84" s="20">
        <f ca="1">DSUM($B$43:$X$47,X$43,$C$54:$D84)</f>
        <v>0.73758581621088204</v>
      </c>
      <c r="Y84" s="20">
        <f ca="1">DSUM($B$43:$Y$47,Y$43,$C$54:$D84)</f>
        <v>8.3159943119446353</v>
      </c>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row>
    <row r="85" spans="1:80">
      <c r="B85" s="7" t="s">
        <v>223</v>
      </c>
      <c r="C85" s="36" t="s">
        <v>242</v>
      </c>
      <c r="D85" s="36" t="s">
        <v>243</v>
      </c>
      <c r="E85" s="20">
        <f ca="1">DSUM($B$43:$X$47,E$43,$C$54:$D85)</f>
        <v>1.4807041999465316E-2</v>
      </c>
      <c r="F85" s="20">
        <f ca="1">DSUM($B$43:$X$47,F$43,$C$54:$D85)</f>
        <v>4.2545520070739286E-2</v>
      </c>
      <c r="G85" s="20">
        <f ca="1">DSUM($B$43:$X$47,G$43,$C$54:$D85)</f>
        <v>8.0634999675654656E-2</v>
      </c>
      <c r="H85" s="20">
        <f ca="1">DSUM($B$43:$X$47,H$43,$C$54:$D85)</f>
        <v>0.1280034069068719</v>
      </c>
      <c r="I85" s="20">
        <f ca="1">DSUM($B$43:$X$47,I$43,$C$54:$D85)</f>
        <v>0.18154969419333825</v>
      </c>
      <c r="J85" s="20">
        <f ca="1">DSUM($B$43:$X$47,J$43,$C$54:$D85)</f>
        <v>0.23320971849027167</v>
      </c>
      <c r="K85" s="20">
        <f ca="1">DSUM($B$43:$X$47,K$43,$C$54:$D85)</f>
        <v>0.28270253153203939</v>
      </c>
      <c r="L85" s="20">
        <f ca="1">DSUM($B$43:$X$47,L$43,$C$54:$D85)</f>
        <v>0.33470918730834986</v>
      </c>
      <c r="M85" s="20">
        <f ca="1">DSUM($B$43:$X$47,M$43,$C$54:$D85)</f>
        <v>0.3824154162421039</v>
      </c>
      <c r="N85" s="20">
        <f ca="1">DSUM($B$43:$X$47,N$43,$C$54:$D85)</f>
        <v>0.43663258897575769</v>
      </c>
      <c r="O85" s="20">
        <f ca="1">DSUM($B$43:$X$47,O$43,$C$54:$D85)</f>
        <v>0.48351605068867565</v>
      </c>
      <c r="P85" s="20">
        <f ca="1">DSUM($B$43:$X$47,P$43,$C$54:$D85)</f>
        <v>0.52028183807880046</v>
      </c>
      <c r="Q85" s="20">
        <f ca="1">DSUM($B$43:$X$47,Q$43,$C$54:$D85)</f>
        <v>0.54821141637031379</v>
      </c>
      <c r="R85" s="20">
        <f ca="1">DSUM($B$43:$X$47,R$43,$C$54:$D85)</f>
        <v>0.58369390568187818</v>
      </c>
      <c r="S85" s="20">
        <f ca="1">DSUM($B$43:$X$47,S$43,$C$54:$D85)</f>
        <v>0.62178315553617847</v>
      </c>
      <c r="T85" s="20">
        <f ca="1">DSUM($B$43:$X$47,T$43,$C$54:$D85)</f>
        <v>0.64920077727025138</v>
      </c>
      <c r="U85" s="20">
        <f ca="1">DSUM($B$43:$X$47,U$43,$C$54:$D85)</f>
        <v>0.65997381560479285</v>
      </c>
      <c r="V85" s="20">
        <f ca="1">DSUM($B$43:$X$47,V$43,$C$54:$D85)</f>
        <v>0.68475068203792477</v>
      </c>
      <c r="W85" s="20">
        <f ca="1">DSUM($B$43:$X$47,W$43,$C$54:$D85)</f>
        <v>0.70978674907034578</v>
      </c>
      <c r="X85" s="20">
        <f ca="1">DSUM($B$43:$X$47,X$43,$C$54:$D85)</f>
        <v>0.73758581621088204</v>
      </c>
      <c r="Y85" s="20">
        <f ca="1">DSUM($B$43:$Y$47,Y$43,$C$54:$D85)</f>
        <v>8.3159943119446353</v>
      </c>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row>
    <row r="86" spans="1:80">
      <c r="B86" s="7" t="s">
        <v>224</v>
      </c>
      <c r="C86" s="36" t="s">
        <v>244</v>
      </c>
      <c r="D86" s="36" t="s">
        <v>131</v>
      </c>
      <c r="E86" s="20">
        <f ca="1">DSUM($B$43:$X$47,E$43,$C$54:$D86)</f>
        <v>1.4807041999465316E-2</v>
      </c>
      <c r="F86" s="20">
        <f ca="1">DSUM($B$43:$X$47,F$43,$C$54:$D86)</f>
        <v>4.2545520070739286E-2</v>
      </c>
      <c r="G86" s="20">
        <f ca="1">DSUM($B$43:$X$47,G$43,$C$54:$D86)</f>
        <v>8.0634999675654656E-2</v>
      </c>
      <c r="H86" s="20">
        <f ca="1">DSUM($B$43:$X$47,H$43,$C$54:$D86)</f>
        <v>0.1280034069068719</v>
      </c>
      <c r="I86" s="20">
        <f ca="1">DSUM($B$43:$X$47,I$43,$C$54:$D86)</f>
        <v>0.18154969419333825</v>
      </c>
      <c r="J86" s="20">
        <f ca="1">DSUM($B$43:$X$47,J$43,$C$54:$D86)</f>
        <v>0.23320971849027167</v>
      </c>
      <c r="K86" s="20">
        <f ca="1">DSUM($B$43:$X$47,K$43,$C$54:$D86)</f>
        <v>0.28270253153203939</v>
      </c>
      <c r="L86" s="20">
        <f ca="1">DSUM($B$43:$X$47,L$43,$C$54:$D86)</f>
        <v>0.33470918730834986</v>
      </c>
      <c r="M86" s="20">
        <f ca="1">DSUM($B$43:$X$47,M$43,$C$54:$D86)</f>
        <v>0.3824154162421039</v>
      </c>
      <c r="N86" s="20">
        <f ca="1">DSUM($B$43:$X$47,N$43,$C$54:$D86)</f>
        <v>0.43663258897575769</v>
      </c>
      <c r="O86" s="20">
        <f ca="1">DSUM($B$43:$X$47,O$43,$C$54:$D86)</f>
        <v>0.48351605068867565</v>
      </c>
      <c r="P86" s="20">
        <f ca="1">DSUM($B$43:$X$47,P$43,$C$54:$D86)</f>
        <v>0.52028183807880046</v>
      </c>
      <c r="Q86" s="20">
        <f ca="1">DSUM($B$43:$X$47,Q$43,$C$54:$D86)</f>
        <v>0.54821141637031379</v>
      </c>
      <c r="R86" s="20">
        <f ca="1">DSUM($B$43:$X$47,R$43,$C$54:$D86)</f>
        <v>0.58369390568187818</v>
      </c>
      <c r="S86" s="20">
        <f ca="1">DSUM($B$43:$X$47,S$43,$C$54:$D86)</f>
        <v>0.62178315553617847</v>
      </c>
      <c r="T86" s="20">
        <f ca="1">DSUM($B$43:$X$47,T$43,$C$54:$D86)</f>
        <v>0.64920077727025138</v>
      </c>
      <c r="U86" s="20">
        <f ca="1">DSUM($B$43:$X$47,U$43,$C$54:$D86)</f>
        <v>0.65997381560479285</v>
      </c>
      <c r="V86" s="20">
        <f ca="1">DSUM($B$43:$X$47,V$43,$C$54:$D86)</f>
        <v>0.68475068203792477</v>
      </c>
      <c r="W86" s="20">
        <f ca="1">DSUM($B$43:$X$47,W$43,$C$54:$D86)</f>
        <v>0.70978674907034578</v>
      </c>
      <c r="X86" s="20">
        <f ca="1">DSUM($B$43:$X$47,X$43,$C$54:$D86)</f>
        <v>0.73758581621088204</v>
      </c>
      <c r="Y86" s="20">
        <f ca="1">DSUM($B$43:$Y$47,Y$43,$C$54:$D86)</f>
        <v>8.3159943119446353</v>
      </c>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row>
    <row r="87" spans="1:80" customFormat="1">
      <c r="A87" s="7"/>
      <c r="B87" s="7"/>
    </row>
    <row r="88" spans="1:80" customFormat="1">
      <c r="A88" s="7"/>
      <c r="B88" s="7"/>
    </row>
    <row r="89" spans="1:80" ht="15">
      <c r="A89" s="64" t="s">
        <v>132</v>
      </c>
      <c r="B89" s="64"/>
      <c r="E89" s="20"/>
      <c r="F89" s="20"/>
      <c r="G89" s="20"/>
      <c r="H89" s="20"/>
      <c r="I89" s="20"/>
      <c r="J89" s="20"/>
      <c r="K89" s="20"/>
      <c r="L89" s="20"/>
      <c r="M89" s="20"/>
      <c r="N89" s="20"/>
      <c r="O89" s="20"/>
      <c r="P89" s="20"/>
      <c r="Q89" s="20"/>
      <c r="R89" s="20"/>
      <c r="S89" s="20"/>
      <c r="T89" s="20"/>
      <c r="U89" s="20"/>
      <c r="V89" s="20"/>
      <c r="W89" s="20"/>
      <c r="X89" s="20"/>
      <c r="Y89" s="20"/>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row>
    <row r="90" spans="1:80" ht="15">
      <c r="C90" s="46" t="s">
        <v>133</v>
      </c>
      <c r="E90" s="57">
        <f t="shared" ref="E90:X90" si="20">E11</f>
        <v>2016</v>
      </c>
      <c r="F90" s="51">
        <f t="shared" si="20"/>
        <v>2017</v>
      </c>
      <c r="G90" s="51">
        <f t="shared" si="20"/>
        <v>2018</v>
      </c>
      <c r="H90" s="51">
        <f t="shared" si="20"/>
        <v>2019</v>
      </c>
      <c r="I90" s="51">
        <f t="shared" si="20"/>
        <v>2020</v>
      </c>
      <c r="J90" s="51">
        <f t="shared" si="20"/>
        <v>2021</v>
      </c>
      <c r="K90" s="51">
        <f t="shared" si="20"/>
        <v>2022</v>
      </c>
      <c r="L90" s="51">
        <f t="shared" si="20"/>
        <v>2023</v>
      </c>
      <c r="M90" s="51">
        <f t="shared" si="20"/>
        <v>2024</v>
      </c>
      <c r="N90" s="51">
        <f t="shared" si="20"/>
        <v>2025</v>
      </c>
      <c r="O90" s="51">
        <f t="shared" si="20"/>
        <v>2026</v>
      </c>
      <c r="P90" s="51">
        <f t="shared" si="20"/>
        <v>2027</v>
      </c>
      <c r="Q90" s="51">
        <f t="shared" si="20"/>
        <v>2028</v>
      </c>
      <c r="R90" s="51">
        <f t="shared" si="20"/>
        <v>2029</v>
      </c>
      <c r="S90" s="51">
        <f t="shared" si="20"/>
        <v>2030</v>
      </c>
      <c r="T90" s="51">
        <f t="shared" si="20"/>
        <v>2031</v>
      </c>
      <c r="U90" s="51">
        <f t="shared" si="20"/>
        <v>2032</v>
      </c>
      <c r="V90" s="51">
        <f t="shared" si="20"/>
        <v>2033</v>
      </c>
      <c r="W90" s="51">
        <f t="shared" si="20"/>
        <v>2034</v>
      </c>
      <c r="X90" s="51">
        <f t="shared" si="20"/>
        <v>2035</v>
      </c>
      <c r="Y90" s="52" t="s">
        <v>146</v>
      </c>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row>
    <row r="91" spans="1:80" ht="15">
      <c r="C91" s="46" t="str">
        <f>C8</f>
        <v>Clothes Dryer</v>
      </c>
      <c r="E91" s="58" t="str">
        <f>CONCATENATE("aMW_",E$11)</f>
        <v>aMW_2016</v>
      </c>
      <c r="F91" s="53" t="str">
        <f t="shared" ref="F91:X91" si="21">CONCATENATE("aMW_",F$11)</f>
        <v>aMW_2017</v>
      </c>
      <c r="G91" s="53" t="str">
        <f t="shared" si="21"/>
        <v>aMW_2018</v>
      </c>
      <c r="H91" s="53" t="str">
        <f t="shared" si="21"/>
        <v>aMW_2019</v>
      </c>
      <c r="I91" s="53" t="str">
        <f t="shared" si="21"/>
        <v>aMW_2020</v>
      </c>
      <c r="J91" s="53" t="str">
        <f t="shared" si="21"/>
        <v>aMW_2021</v>
      </c>
      <c r="K91" s="53" t="str">
        <f t="shared" si="21"/>
        <v>aMW_2022</v>
      </c>
      <c r="L91" s="53" t="str">
        <f t="shared" si="21"/>
        <v>aMW_2023</v>
      </c>
      <c r="M91" s="53" t="str">
        <f t="shared" si="21"/>
        <v>aMW_2024</v>
      </c>
      <c r="N91" s="53" t="str">
        <f t="shared" si="21"/>
        <v>aMW_2025</v>
      </c>
      <c r="O91" s="53" t="str">
        <f t="shared" si="21"/>
        <v>aMW_2026</v>
      </c>
      <c r="P91" s="53" t="str">
        <f t="shared" si="21"/>
        <v>aMW_2027</v>
      </c>
      <c r="Q91" s="53" t="str">
        <f t="shared" si="21"/>
        <v>aMW_2028</v>
      </c>
      <c r="R91" s="53" t="str">
        <f t="shared" si="21"/>
        <v>aMW_2029</v>
      </c>
      <c r="S91" s="53" t="str">
        <f t="shared" si="21"/>
        <v>aMW_2030</v>
      </c>
      <c r="T91" s="53" t="str">
        <f t="shared" si="21"/>
        <v>aMW_2031</v>
      </c>
      <c r="U91" s="53" t="str">
        <f t="shared" si="21"/>
        <v>aMW_2032</v>
      </c>
      <c r="V91" s="53" t="str">
        <f t="shared" si="21"/>
        <v>aMW_2033</v>
      </c>
      <c r="W91" s="53" t="str">
        <f t="shared" si="21"/>
        <v>aMW_2034</v>
      </c>
      <c r="X91" s="53" t="str">
        <f t="shared" si="21"/>
        <v>aMW_2035</v>
      </c>
      <c r="Y91" s="54" t="s">
        <v>146</v>
      </c>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row>
    <row r="92" spans="1:80">
      <c r="C92" s="7" t="s">
        <v>68</v>
      </c>
      <c r="E92" s="20">
        <f t="shared" ref="E92:Y92" si="22">E55</f>
        <v>0</v>
      </c>
      <c r="F92" s="20">
        <f t="shared" si="22"/>
        <v>0</v>
      </c>
      <c r="G92" s="20">
        <f t="shared" si="22"/>
        <v>0</v>
      </c>
      <c r="H92" s="20">
        <f t="shared" si="22"/>
        <v>0</v>
      </c>
      <c r="I92" s="20">
        <f t="shared" si="22"/>
        <v>0</v>
      </c>
      <c r="J92" s="20">
        <f t="shared" si="22"/>
        <v>0</v>
      </c>
      <c r="K92" s="20">
        <f t="shared" si="22"/>
        <v>0</v>
      </c>
      <c r="L92" s="20">
        <f t="shared" si="22"/>
        <v>0</v>
      </c>
      <c r="M92" s="20">
        <f t="shared" si="22"/>
        <v>0</v>
      </c>
      <c r="N92" s="20">
        <f t="shared" si="22"/>
        <v>0</v>
      </c>
      <c r="O92" s="20">
        <f t="shared" si="22"/>
        <v>0</v>
      </c>
      <c r="P92" s="20">
        <f t="shared" si="22"/>
        <v>0</v>
      </c>
      <c r="Q92" s="20">
        <f t="shared" si="22"/>
        <v>0</v>
      </c>
      <c r="R92" s="20">
        <f t="shared" si="22"/>
        <v>0</v>
      </c>
      <c r="S92" s="20">
        <f t="shared" si="22"/>
        <v>0</v>
      </c>
      <c r="T92" s="20">
        <f t="shared" si="22"/>
        <v>0</v>
      </c>
      <c r="U92" s="20">
        <f t="shared" si="22"/>
        <v>0</v>
      </c>
      <c r="V92" s="20">
        <f t="shared" si="22"/>
        <v>0</v>
      </c>
      <c r="W92" s="20">
        <f t="shared" si="22"/>
        <v>0</v>
      </c>
      <c r="X92" s="20">
        <f t="shared" si="22"/>
        <v>0</v>
      </c>
      <c r="Y92" s="20">
        <f t="shared" si="22"/>
        <v>0</v>
      </c>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row>
    <row r="93" spans="1:80">
      <c r="C93" s="7" t="s">
        <v>246</v>
      </c>
      <c r="E93" s="26">
        <f t="shared" ref="E93:X105" si="23">E56-E55</f>
        <v>0</v>
      </c>
      <c r="F93" s="26">
        <f t="shared" si="23"/>
        <v>0</v>
      </c>
      <c r="G93" s="26">
        <f t="shared" si="23"/>
        <v>0</v>
      </c>
      <c r="H93" s="26">
        <f t="shared" si="23"/>
        <v>0</v>
      </c>
      <c r="I93" s="26">
        <f t="shared" si="23"/>
        <v>0</v>
      </c>
      <c r="J93" s="26">
        <f t="shared" si="23"/>
        <v>0</v>
      </c>
      <c r="K93" s="26">
        <f t="shared" si="23"/>
        <v>0</v>
      </c>
      <c r="L93" s="26">
        <f t="shared" si="23"/>
        <v>0</v>
      </c>
      <c r="M93" s="26">
        <f t="shared" si="23"/>
        <v>0</v>
      </c>
      <c r="N93" s="26">
        <f t="shared" si="23"/>
        <v>0</v>
      </c>
      <c r="O93" s="26">
        <f t="shared" si="23"/>
        <v>0</v>
      </c>
      <c r="P93" s="26">
        <f t="shared" si="23"/>
        <v>0</v>
      </c>
      <c r="Q93" s="26">
        <f t="shared" si="23"/>
        <v>0</v>
      </c>
      <c r="R93" s="26">
        <f t="shared" si="23"/>
        <v>0</v>
      </c>
      <c r="S93" s="26">
        <f t="shared" si="23"/>
        <v>0</v>
      </c>
      <c r="T93" s="26">
        <f t="shared" si="23"/>
        <v>0</v>
      </c>
      <c r="U93" s="26">
        <f t="shared" si="23"/>
        <v>0</v>
      </c>
      <c r="V93" s="26">
        <f t="shared" si="23"/>
        <v>0</v>
      </c>
      <c r="W93" s="26">
        <f t="shared" si="23"/>
        <v>0</v>
      </c>
      <c r="X93" s="26">
        <f t="shared" si="23"/>
        <v>0</v>
      </c>
      <c r="Y93" s="26">
        <f>Y56-Y55</f>
        <v>0</v>
      </c>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row>
    <row r="94" spans="1:80">
      <c r="C94" s="7" t="s">
        <v>73</v>
      </c>
      <c r="E94" s="26">
        <f t="shared" si="23"/>
        <v>0</v>
      </c>
      <c r="F94" s="26">
        <f t="shared" si="23"/>
        <v>0</v>
      </c>
      <c r="G94" s="26">
        <f t="shared" si="23"/>
        <v>0</v>
      </c>
      <c r="H94" s="26">
        <f t="shared" si="23"/>
        <v>0</v>
      </c>
      <c r="I94" s="26">
        <f t="shared" si="23"/>
        <v>0</v>
      </c>
      <c r="J94" s="26">
        <f t="shared" si="23"/>
        <v>0</v>
      </c>
      <c r="K94" s="26">
        <f t="shared" si="23"/>
        <v>0</v>
      </c>
      <c r="L94" s="26">
        <f t="shared" si="23"/>
        <v>0</v>
      </c>
      <c r="M94" s="26">
        <f t="shared" si="23"/>
        <v>0</v>
      </c>
      <c r="N94" s="26">
        <f t="shared" si="23"/>
        <v>0</v>
      </c>
      <c r="O94" s="26">
        <f t="shared" si="23"/>
        <v>0</v>
      </c>
      <c r="P94" s="26">
        <f t="shared" si="23"/>
        <v>0</v>
      </c>
      <c r="Q94" s="26">
        <f t="shared" si="23"/>
        <v>0</v>
      </c>
      <c r="R94" s="26">
        <f t="shared" si="23"/>
        <v>0</v>
      </c>
      <c r="S94" s="26">
        <f t="shared" si="23"/>
        <v>0</v>
      </c>
      <c r="T94" s="26">
        <f t="shared" si="23"/>
        <v>0</v>
      </c>
      <c r="U94" s="26">
        <f t="shared" si="23"/>
        <v>0</v>
      </c>
      <c r="V94" s="26">
        <f t="shared" si="23"/>
        <v>0</v>
      </c>
      <c r="W94" s="26">
        <f t="shared" si="23"/>
        <v>0</v>
      </c>
      <c r="X94" s="26">
        <f t="shared" si="23"/>
        <v>0</v>
      </c>
      <c r="Y94" s="26">
        <f t="shared" ref="Y94:Y123" si="24">Y57-Y56</f>
        <v>0</v>
      </c>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row>
    <row r="95" spans="1:80">
      <c r="C95" s="7" t="s">
        <v>76</v>
      </c>
      <c r="E95" s="26">
        <f t="shared" si="23"/>
        <v>0</v>
      </c>
      <c r="F95" s="26">
        <f t="shared" si="23"/>
        <v>0</v>
      </c>
      <c r="G95" s="26">
        <f t="shared" si="23"/>
        <v>0</v>
      </c>
      <c r="H95" s="26">
        <f t="shared" si="23"/>
        <v>0</v>
      </c>
      <c r="I95" s="26">
        <f t="shared" si="23"/>
        <v>0</v>
      </c>
      <c r="J95" s="26">
        <f t="shared" si="23"/>
        <v>0</v>
      </c>
      <c r="K95" s="26">
        <f t="shared" si="23"/>
        <v>0</v>
      </c>
      <c r="L95" s="26">
        <f t="shared" si="23"/>
        <v>0</v>
      </c>
      <c r="M95" s="26">
        <f t="shared" si="23"/>
        <v>0</v>
      </c>
      <c r="N95" s="26">
        <f t="shared" si="23"/>
        <v>0</v>
      </c>
      <c r="O95" s="26">
        <f t="shared" si="23"/>
        <v>0</v>
      </c>
      <c r="P95" s="26">
        <f t="shared" si="23"/>
        <v>0</v>
      </c>
      <c r="Q95" s="26">
        <f t="shared" si="23"/>
        <v>0</v>
      </c>
      <c r="R95" s="26">
        <f t="shared" si="23"/>
        <v>0</v>
      </c>
      <c r="S95" s="26">
        <f t="shared" si="23"/>
        <v>0</v>
      </c>
      <c r="T95" s="26">
        <f t="shared" si="23"/>
        <v>0</v>
      </c>
      <c r="U95" s="26">
        <f t="shared" si="23"/>
        <v>0</v>
      </c>
      <c r="V95" s="26">
        <f t="shared" si="23"/>
        <v>0</v>
      </c>
      <c r="W95" s="26">
        <f t="shared" si="23"/>
        <v>0</v>
      </c>
      <c r="X95" s="26">
        <f t="shared" si="23"/>
        <v>0</v>
      </c>
      <c r="Y95" s="26">
        <f>Y58-Y57</f>
        <v>0</v>
      </c>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row>
    <row r="96" spans="1:80">
      <c r="C96" s="7" t="s">
        <v>79</v>
      </c>
      <c r="E96" s="26">
        <f t="shared" si="23"/>
        <v>0</v>
      </c>
      <c r="F96" s="26">
        <f t="shared" si="23"/>
        <v>0</v>
      </c>
      <c r="G96" s="26">
        <f t="shared" si="23"/>
        <v>0</v>
      </c>
      <c r="H96" s="26">
        <f t="shared" si="23"/>
        <v>0</v>
      </c>
      <c r="I96" s="26">
        <f t="shared" si="23"/>
        <v>0</v>
      </c>
      <c r="J96" s="26">
        <f t="shared" si="23"/>
        <v>0</v>
      </c>
      <c r="K96" s="26">
        <f t="shared" si="23"/>
        <v>0</v>
      </c>
      <c r="L96" s="26">
        <f t="shared" si="23"/>
        <v>0</v>
      </c>
      <c r="M96" s="26">
        <f t="shared" si="23"/>
        <v>0</v>
      </c>
      <c r="N96" s="26">
        <f t="shared" si="23"/>
        <v>0</v>
      </c>
      <c r="O96" s="26">
        <f t="shared" si="23"/>
        <v>0</v>
      </c>
      <c r="P96" s="26">
        <f t="shared" si="23"/>
        <v>0</v>
      </c>
      <c r="Q96" s="26">
        <f t="shared" si="23"/>
        <v>0</v>
      </c>
      <c r="R96" s="26">
        <f t="shared" si="23"/>
        <v>0</v>
      </c>
      <c r="S96" s="26">
        <f t="shared" si="23"/>
        <v>0</v>
      </c>
      <c r="T96" s="26">
        <f t="shared" si="23"/>
        <v>0</v>
      </c>
      <c r="U96" s="26">
        <f t="shared" si="23"/>
        <v>0</v>
      </c>
      <c r="V96" s="26">
        <f t="shared" si="23"/>
        <v>0</v>
      </c>
      <c r="W96" s="26">
        <f t="shared" si="23"/>
        <v>0</v>
      </c>
      <c r="X96" s="26">
        <f t="shared" si="23"/>
        <v>0</v>
      </c>
      <c r="Y96" s="26">
        <f>Y59-Y58</f>
        <v>0</v>
      </c>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row>
    <row r="97" spans="3:80">
      <c r="C97" s="7" t="s">
        <v>82</v>
      </c>
      <c r="E97" s="26">
        <f t="shared" si="23"/>
        <v>0</v>
      </c>
      <c r="F97" s="26">
        <f t="shared" si="23"/>
        <v>0</v>
      </c>
      <c r="G97" s="26">
        <f t="shared" si="23"/>
        <v>0</v>
      </c>
      <c r="H97" s="26">
        <f t="shared" si="23"/>
        <v>0</v>
      </c>
      <c r="I97" s="26">
        <f t="shared" si="23"/>
        <v>0</v>
      </c>
      <c r="J97" s="26">
        <f t="shared" si="23"/>
        <v>0</v>
      </c>
      <c r="K97" s="26">
        <f t="shared" si="23"/>
        <v>0</v>
      </c>
      <c r="L97" s="26">
        <f t="shared" si="23"/>
        <v>0</v>
      </c>
      <c r="M97" s="26">
        <f t="shared" si="23"/>
        <v>0</v>
      </c>
      <c r="N97" s="26">
        <f t="shared" si="23"/>
        <v>0</v>
      </c>
      <c r="O97" s="26">
        <f t="shared" si="23"/>
        <v>0</v>
      </c>
      <c r="P97" s="26">
        <f t="shared" si="23"/>
        <v>0</v>
      </c>
      <c r="Q97" s="26">
        <f t="shared" si="23"/>
        <v>0</v>
      </c>
      <c r="R97" s="26">
        <f t="shared" si="23"/>
        <v>0</v>
      </c>
      <c r="S97" s="26">
        <f t="shared" si="23"/>
        <v>0</v>
      </c>
      <c r="T97" s="26">
        <f t="shared" si="23"/>
        <v>0</v>
      </c>
      <c r="U97" s="26">
        <f t="shared" si="23"/>
        <v>0</v>
      </c>
      <c r="V97" s="26">
        <f t="shared" si="23"/>
        <v>0</v>
      </c>
      <c r="W97" s="26">
        <f t="shared" si="23"/>
        <v>0</v>
      </c>
      <c r="X97" s="26">
        <f t="shared" si="23"/>
        <v>0</v>
      </c>
      <c r="Y97" s="26">
        <f t="shared" si="24"/>
        <v>0</v>
      </c>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row>
    <row r="98" spans="3:80">
      <c r="C98" s="7" t="s">
        <v>85</v>
      </c>
      <c r="E98" s="26">
        <f t="shared" si="23"/>
        <v>0</v>
      </c>
      <c r="F98" s="26">
        <f t="shared" si="23"/>
        <v>0</v>
      </c>
      <c r="G98" s="26">
        <f t="shared" si="23"/>
        <v>0</v>
      </c>
      <c r="H98" s="26">
        <f t="shared" si="23"/>
        <v>0</v>
      </c>
      <c r="I98" s="26">
        <f t="shared" si="23"/>
        <v>0</v>
      </c>
      <c r="J98" s="26">
        <f t="shared" si="23"/>
        <v>0</v>
      </c>
      <c r="K98" s="26">
        <f t="shared" si="23"/>
        <v>0</v>
      </c>
      <c r="L98" s="26">
        <f t="shared" si="23"/>
        <v>0</v>
      </c>
      <c r="M98" s="26">
        <f t="shared" si="23"/>
        <v>0</v>
      </c>
      <c r="N98" s="26">
        <f t="shared" si="23"/>
        <v>0</v>
      </c>
      <c r="O98" s="26">
        <f t="shared" si="23"/>
        <v>0</v>
      </c>
      <c r="P98" s="26">
        <f t="shared" si="23"/>
        <v>0</v>
      </c>
      <c r="Q98" s="26">
        <f t="shared" si="23"/>
        <v>0</v>
      </c>
      <c r="R98" s="26">
        <f t="shared" si="23"/>
        <v>0</v>
      </c>
      <c r="S98" s="26">
        <f t="shared" si="23"/>
        <v>0</v>
      </c>
      <c r="T98" s="26">
        <f t="shared" si="23"/>
        <v>0</v>
      </c>
      <c r="U98" s="26">
        <f t="shared" si="23"/>
        <v>0</v>
      </c>
      <c r="V98" s="26">
        <f t="shared" si="23"/>
        <v>0</v>
      </c>
      <c r="W98" s="26">
        <f t="shared" si="23"/>
        <v>0</v>
      </c>
      <c r="X98" s="26">
        <f t="shared" si="23"/>
        <v>0</v>
      </c>
      <c r="Y98" s="26">
        <f t="shared" si="24"/>
        <v>0</v>
      </c>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row>
    <row r="99" spans="3:80">
      <c r="C99" s="7" t="s">
        <v>88</v>
      </c>
      <c r="E99" s="26">
        <f t="shared" si="23"/>
        <v>0</v>
      </c>
      <c r="F99" s="26">
        <f t="shared" si="23"/>
        <v>0</v>
      </c>
      <c r="G99" s="26">
        <f t="shared" si="23"/>
        <v>0</v>
      </c>
      <c r="H99" s="26">
        <f t="shared" si="23"/>
        <v>0</v>
      </c>
      <c r="I99" s="26">
        <f t="shared" si="23"/>
        <v>0</v>
      </c>
      <c r="J99" s="26">
        <f t="shared" si="23"/>
        <v>0</v>
      </c>
      <c r="K99" s="26">
        <f t="shared" si="23"/>
        <v>0</v>
      </c>
      <c r="L99" s="26">
        <f t="shared" si="23"/>
        <v>0</v>
      </c>
      <c r="M99" s="26">
        <f t="shared" si="23"/>
        <v>0</v>
      </c>
      <c r="N99" s="26">
        <f t="shared" si="23"/>
        <v>0</v>
      </c>
      <c r="O99" s="26">
        <f t="shared" si="23"/>
        <v>0</v>
      </c>
      <c r="P99" s="26">
        <f t="shared" si="23"/>
        <v>0</v>
      </c>
      <c r="Q99" s="26">
        <f t="shared" si="23"/>
        <v>0</v>
      </c>
      <c r="R99" s="26">
        <f t="shared" si="23"/>
        <v>0</v>
      </c>
      <c r="S99" s="26">
        <f t="shared" si="23"/>
        <v>0</v>
      </c>
      <c r="T99" s="26">
        <f t="shared" si="23"/>
        <v>0</v>
      </c>
      <c r="U99" s="26">
        <f t="shared" si="23"/>
        <v>0</v>
      </c>
      <c r="V99" s="26">
        <f t="shared" si="23"/>
        <v>0</v>
      </c>
      <c r="W99" s="26">
        <f t="shared" si="23"/>
        <v>0</v>
      </c>
      <c r="X99" s="26">
        <f t="shared" si="23"/>
        <v>0</v>
      </c>
      <c r="Y99" s="26">
        <f t="shared" si="24"/>
        <v>0</v>
      </c>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row>
    <row r="100" spans="3:80">
      <c r="C100" s="7" t="s">
        <v>91</v>
      </c>
      <c r="E100" s="26">
        <f t="shared" si="23"/>
        <v>0</v>
      </c>
      <c r="F100" s="26">
        <f t="shared" si="23"/>
        <v>0</v>
      </c>
      <c r="G100" s="26">
        <f t="shared" si="23"/>
        <v>0</v>
      </c>
      <c r="H100" s="26">
        <f t="shared" si="23"/>
        <v>0</v>
      </c>
      <c r="I100" s="26">
        <f t="shared" si="23"/>
        <v>0</v>
      </c>
      <c r="J100" s="26">
        <f t="shared" si="23"/>
        <v>0</v>
      </c>
      <c r="K100" s="26">
        <f t="shared" si="23"/>
        <v>0</v>
      </c>
      <c r="L100" s="26">
        <f t="shared" si="23"/>
        <v>0</v>
      </c>
      <c r="M100" s="26">
        <f t="shared" si="23"/>
        <v>0</v>
      </c>
      <c r="N100" s="26">
        <f t="shared" si="23"/>
        <v>0</v>
      </c>
      <c r="O100" s="26">
        <f t="shared" si="23"/>
        <v>0</v>
      </c>
      <c r="P100" s="26">
        <f t="shared" si="23"/>
        <v>0</v>
      </c>
      <c r="Q100" s="26">
        <f t="shared" si="23"/>
        <v>0</v>
      </c>
      <c r="R100" s="26">
        <f t="shared" si="23"/>
        <v>0</v>
      </c>
      <c r="S100" s="26">
        <f t="shared" si="23"/>
        <v>0</v>
      </c>
      <c r="T100" s="26">
        <f t="shared" si="23"/>
        <v>0</v>
      </c>
      <c r="U100" s="26">
        <f t="shared" si="23"/>
        <v>0</v>
      </c>
      <c r="V100" s="26">
        <f t="shared" si="23"/>
        <v>0</v>
      </c>
      <c r="W100" s="26">
        <f t="shared" si="23"/>
        <v>0</v>
      </c>
      <c r="X100" s="26">
        <f t="shared" si="23"/>
        <v>0</v>
      </c>
      <c r="Y100" s="26">
        <f t="shared" si="24"/>
        <v>0</v>
      </c>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row>
    <row r="101" spans="3:80">
      <c r="C101" s="7" t="s">
        <v>94</v>
      </c>
      <c r="E101" s="26">
        <f t="shared" si="23"/>
        <v>0</v>
      </c>
      <c r="F101" s="26">
        <f t="shared" si="23"/>
        <v>0</v>
      </c>
      <c r="G101" s="26">
        <f t="shared" si="23"/>
        <v>0</v>
      </c>
      <c r="H101" s="26">
        <f t="shared" si="23"/>
        <v>0</v>
      </c>
      <c r="I101" s="26">
        <f t="shared" si="23"/>
        <v>0</v>
      </c>
      <c r="J101" s="26">
        <f t="shared" si="23"/>
        <v>0</v>
      </c>
      <c r="K101" s="26">
        <f t="shared" si="23"/>
        <v>0</v>
      </c>
      <c r="L101" s="26">
        <f t="shared" si="23"/>
        <v>0</v>
      </c>
      <c r="M101" s="26">
        <f t="shared" si="23"/>
        <v>0</v>
      </c>
      <c r="N101" s="26">
        <f t="shared" si="23"/>
        <v>0</v>
      </c>
      <c r="O101" s="26">
        <f t="shared" si="23"/>
        <v>0</v>
      </c>
      <c r="P101" s="26">
        <f t="shared" si="23"/>
        <v>0</v>
      </c>
      <c r="Q101" s="26">
        <f t="shared" si="23"/>
        <v>0</v>
      </c>
      <c r="R101" s="26">
        <f t="shared" si="23"/>
        <v>0</v>
      </c>
      <c r="S101" s="26">
        <f t="shared" si="23"/>
        <v>0</v>
      </c>
      <c r="T101" s="26">
        <f t="shared" si="23"/>
        <v>0</v>
      </c>
      <c r="U101" s="26">
        <f t="shared" si="23"/>
        <v>0</v>
      </c>
      <c r="V101" s="26">
        <f t="shared" si="23"/>
        <v>0</v>
      </c>
      <c r="W101" s="26">
        <f t="shared" si="23"/>
        <v>0</v>
      </c>
      <c r="X101" s="26">
        <f t="shared" si="23"/>
        <v>0</v>
      </c>
      <c r="Y101" s="26">
        <f t="shared" si="24"/>
        <v>0</v>
      </c>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row>
    <row r="102" spans="3:80">
      <c r="C102" s="7" t="s">
        <v>97</v>
      </c>
      <c r="E102" s="26">
        <f t="shared" si="23"/>
        <v>0</v>
      </c>
      <c r="F102" s="26">
        <f t="shared" si="23"/>
        <v>0</v>
      </c>
      <c r="G102" s="26">
        <f t="shared" si="23"/>
        <v>0</v>
      </c>
      <c r="H102" s="26">
        <f t="shared" si="23"/>
        <v>0</v>
      </c>
      <c r="I102" s="26">
        <f t="shared" si="23"/>
        <v>0</v>
      </c>
      <c r="J102" s="26">
        <f t="shared" si="23"/>
        <v>0</v>
      </c>
      <c r="K102" s="26">
        <f t="shared" si="23"/>
        <v>0</v>
      </c>
      <c r="L102" s="26">
        <f t="shared" si="23"/>
        <v>0</v>
      </c>
      <c r="M102" s="26">
        <f t="shared" si="23"/>
        <v>0</v>
      </c>
      <c r="N102" s="26">
        <f t="shared" si="23"/>
        <v>0</v>
      </c>
      <c r="O102" s="26">
        <f t="shared" si="23"/>
        <v>0</v>
      </c>
      <c r="P102" s="26">
        <f t="shared" si="23"/>
        <v>0</v>
      </c>
      <c r="Q102" s="26">
        <f t="shared" si="23"/>
        <v>0</v>
      </c>
      <c r="R102" s="26">
        <f t="shared" si="23"/>
        <v>0</v>
      </c>
      <c r="S102" s="26">
        <f t="shared" si="23"/>
        <v>0</v>
      </c>
      <c r="T102" s="26">
        <f t="shared" si="23"/>
        <v>0</v>
      </c>
      <c r="U102" s="26">
        <f t="shared" si="23"/>
        <v>0</v>
      </c>
      <c r="V102" s="26">
        <f t="shared" si="23"/>
        <v>0</v>
      </c>
      <c r="W102" s="26">
        <f t="shared" si="23"/>
        <v>0</v>
      </c>
      <c r="X102" s="26">
        <f t="shared" si="23"/>
        <v>0</v>
      </c>
      <c r="Y102" s="26">
        <f t="shared" si="24"/>
        <v>0</v>
      </c>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row>
    <row r="103" spans="3:80">
      <c r="C103" s="7" t="s">
        <v>100</v>
      </c>
      <c r="E103" s="26">
        <f t="shared" si="23"/>
        <v>0</v>
      </c>
      <c r="F103" s="26">
        <f t="shared" si="23"/>
        <v>0</v>
      </c>
      <c r="G103" s="26">
        <f t="shared" si="23"/>
        <v>0</v>
      </c>
      <c r="H103" s="26">
        <f t="shared" si="23"/>
        <v>0</v>
      </c>
      <c r="I103" s="26">
        <f t="shared" si="23"/>
        <v>0</v>
      </c>
      <c r="J103" s="26">
        <f t="shared" si="23"/>
        <v>0</v>
      </c>
      <c r="K103" s="26">
        <f t="shared" si="23"/>
        <v>0</v>
      </c>
      <c r="L103" s="26">
        <f t="shared" si="23"/>
        <v>0</v>
      </c>
      <c r="M103" s="26">
        <f t="shared" si="23"/>
        <v>0</v>
      </c>
      <c r="N103" s="26">
        <f t="shared" si="23"/>
        <v>0</v>
      </c>
      <c r="O103" s="26">
        <f t="shared" si="23"/>
        <v>0</v>
      </c>
      <c r="P103" s="26">
        <f t="shared" si="23"/>
        <v>0</v>
      </c>
      <c r="Q103" s="26">
        <f t="shared" si="23"/>
        <v>0</v>
      </c>
      <c r="R103" s="26">
        <f t="shared" si="23"/>
        <v>0</v>
      </c>
      <c r="S103" s="26">
        <f t="shared" si="23"/>
        <v>0</v>
      </c>
      <c r="T103" s="26">
        <f t="shared" si="23"/>
        <v>0</v>
      </c>
      <c r="U103" s="26">
        <f t="shared" si="23"/>
        <v>0</v>
      </c>
      <c r="V103" s="26">
        <f t="shared" si="23"/>
        <v>0</v>
      </c>
      <c r="W103" s="26">
        <f t="shared" si="23"/>
        <v>0</v>
      </c>
      <c r="X103" s="26">
        <f t="shared" si="23"/>
        <v>0</v>
      </c>
      <c r="Y103" s="26">
        <f t="shared" si="24"/>
        <v>0</v>
      </c>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row>
    <row r="104" spans="3:80">
      <c r="C104" s="7" t="s">
        <v>103</v>
      </c>
      <c r="E104" s="26">
        <f t="shared" si="23"/>
        <v>0</v>
      </c>
      <c r="F104" s="26">
        <f t="shared" si="23"/>
        <v>0</v>
      </c>
      <c r="G104" s="26">
        <f t="shared" si="23"/>
        <v>0</v>
      </c>
      <c r="H104" s="26">
        <f t="shared" si="23"/>
        <v>0</v>
      </c>
      <c r="I104" s="26">
        <f t="shared" si="23"/>
        <v>0</v>
      </c>
      <c r="J104" s="26">
        <f t="shared" si="23"/>
        <v>0</v>
      </c>
      <c r="K104" s="26">
        <f t="shared" si="23"/>
        <v>0</v>
      </c>
      <c r="L104" s="26">
        <f t="shared" si="23"/>
        <v>0</v>
      </c>
      <c r="M104" s="26">
        <f t="shared" si="23"/>
        <v>0</v>
      </c>
      <c r="N104" s="26">
        <f t="shared" si="23"/>
        <v>0</v>
      </c>
      <c r="O104" s="26">
        <f t="shared" si="23"/>
        <v>0</v>
      </c>
      <c r="P104" s="26">
        <f t="shared" si="23"/>
        <v>0</v>
      </c>
      <c r="Q104" s="26">
        <f t="shared" si="23"/>
        <v>0</v>
      </c>
      <c r="R104" s="26">
        <f t="shared" si="23"/>
        <v>0</v>
      </c>
      <c r="S104" s="26">
        <f t="shared" si="23"/>
        <v>0</v>
      </c>
      <c r="T104" s="26">
        <f t="shared" si="23"/>
        <v>0</v>
      </c>
      <c r="U104" s="26">
        <f t="shared" si="23"/>
        <v>0</v>
      </c>
      <c r="V104" s="26">
        <f t="shared" si="23"/>
        <v>0</v>
      </c>
      <c r="W104" s="26">
        <f t="shared" si="23"/>
        <v>0</v>
      </c>
      <c r="X104" s="26">
        <f t="shared" si="23"/>
        <v>0</v>
      </c>
      <c r="Y104" s="26">
        <f t="shared" si="24"/>
        <v>0</v>
      </c>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row>
    <row r="105" spans="3:80">
      <c r="C105" s="7" t="s">
        <v>106</v>
      </c>
      <c r="E105" s="26">
        <f t="shared" ca="1" si="23"/>
        <v>1.4807041999465316E-2</v>
      </c>
      <c r="F105" s="26">
        <f t="shared" ca="1" si="23"/>
        <v>4.2545520070739286E-2</v>
      </c>
      <c r="G105" s="26">
        <f t="shared" ca="1" si="23"/>
        <v>8.0634999675654656E-2</v>
      </c>
      <c r="H105" s="26">
        <f t="shared" ref="H105:X105" ca="1" si="25">H68-H67</f>
        <v>0.1280034069068719</v>
      </c>
      <c r="I105" s="26">
        <f t="shared" ca="1" si="25"/>
        <v>0.18154969419333825</v>
      </c>
      <c r="J105" s="26">
        <f t="shared" ca="1" si="25"/>
        <v>0.23320971849027167</v>
      </c>
      <c r="K105" s="26">
        <f t="shared" ca="1" si="25"/>
        <v>0.28270253153203939</v>
      </c>
      <c r="L105" s="26">
        <f t="shared" ca="1" si="25"/>
        <v>0.33470918730834986</v>
      </c>
      <c r="M105" s="26">
        <f t="shared" ca="1" si="25"/>
        <v>0.3824154162421039</v>
      </c>
      <c r="N105" s="26">
        <f t="shared" ca="1" si="25"/>
        <v>0.43663258897575769</v>
      </c>
      <c r="O105" s="26">
        <f t="shared" ca="1" si="25"/>
        <v>0.48351605068867565</v>
      </c>
      <c r="P105" s="26">
        <f t="shared" ca="1" si="25"/>
        <v>0.52028183807880046</v>
      </c>
      <c r="Q105" s="26">
        <f t="shared" ca="1" si="25"/>
        <v>0.54821141637031379</v>
      </c>
      <c r="R105" s="26">
        <f t="shared" ca="1" si="25"/>
        <v>0.58369390568187818</v>
      </c>
      <c r="S105" s="26">
        <f t="shared" ca="1" si="25"/>
        <v>0.62178315553617847</v>
      </c>
      <c r="T105" s="26">
        <f t="shared" ca="1" si="25"/>
        <v>0.64920077727025138</v>
      </c>
      <c r="U105" s="26">
        <f t="shared" ca="1" si="25"/>
        <v>0.65997381560479285</v>
      </c>
      <c r="V105" s="26">
        <f t="shared" ca="1" si="25"/>
        <v>0.68475068203792477</v>
      </c>
      <c r="W105" s="26">
        <f t="shared" ca="1" si="25"/>
        <v>0.70978674907034578</v>
      </c>
      <c r="X105" s="26">
        <f t="shared" ca="1" si="25"/>
        <v>0.73758581621088204</v>
      </c>
      <c r="Y105" s="26">
        <f t="shared" ca="1" si="24"/>
        <v>8.3159943119446353</v>
      </c>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row>
    <row r="106" spans="3:80">
      <c r="C106" s="7" t="s">
        <v>109</v>
      </c>
      <c r="E106" s="26">
        <f t="shared" ref="E106:X106" ca="1" si="26">E69-E68</f>
        <v>0</v>
      </c>
      <c r="F106" s="26">
        <f t="shared" ca="1" si="26"/>
        <v>0</v>
      </c>
      <c r="G106" s="26">
        <f t="shared" ca="1" si="26"/>
        <v>0</v>
      </c>
      <c r="H106" s="26">
        <f t="shared" ca="1" si="26"/>
        <v>0</v>
      </c>
      <c r="I106" s="26">
        <f t="shared" ca="1" si="26"/>
        <v>0</v>
      </c>
      <c r="J106" s="26">
        <f t="shared" ca="1" si="26"/>
        <v>0</v>
      </c>
      <c r="K106" s="26">
        <f t="shared" ca="1" si="26"/>
        <v>0</v>
      </c>
      <c r="L106" s="26">
        <f t="shared" ca="1" si="26"/>
        <v>0</v>
      </c>
      <c r="M106" s="26">
        <f t="shared" ca="1" si="26"/>
        <v>0</v>
      </c>
      <c r="N106" s="26">
        <f t="shared" ca="1" si="26"/>
        <v>0</v>
      </c>
      <c r="O106" s="26">
        <f t="shared" ca="1" si="26"/>
        <v>0</v>
      </c>
      <c r="P106" s="26">
        <f t="shared" ca="1" si="26"/>
        <v>0</v>
      </c>
      <c r="Q106" s="26">
        <f t="shared" ca="1" si="26"/>
        <v>0</v>
      </c>
      <c r="R106" s="26">
        <f t="shared" ca="1" si="26"/>
        <v>0</v>
      </c>
      <c r="S106" s="26">
        <f t="shared" ca="1" si="26"/>
        <v>0</v>
      </c>
      <c r="T106" s="26">
        <f t="shared" ca="1" si="26"/>
        <v>0</v>
      </c>
      <c r="U106" s="26">
        <f t="shared" ca="1" si="26"/>
        <v>0</v>
      </c>
      <c r="V106" s="26">
        <f t="shared" ca="1" si="26"/>
        <v>0</v>
      </c>
      <c r="W106" s="26">
        <f t="shared" ca="1" si="26"/>
        <v>0</v>
      </c>
      <c r="X106" s="26">
        <f t="shared" ca="1" si="26"/>
        <v>0</v>
      </c>
      <c r="Y106" s="26">
        <f t="shared" ca="1" si="24"/>
        <v>0</v>
      </c>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row>
    <row r="107" spans="3:80">
      <c r="C107" s="7" t="s">
        <v>112</v>
      </c>
      <c r="E107" s="26">
        <f t="shared" ref="E107:X107" ca="1" si="27">E70-E69</f>
        <v>0</v>
      </c>
      <c r="F107" s="26">
        <f t="shared" ca="1" si="27"/>
        <v>0</v>
      </c>
      <c r="G107" s="26">
        <f t="shared" ca="1" si="27"/>
        <v>0</v>
      </c>
      <c r="H107" s="26">
        <f t="shared" ca="1" si="27"/>
        <v>0</v>
      </c>
      <c r="I107" s="26">
        <f t="shared" ca="1" si="27"/>
        <v>0</v>
      </c>
      <c r="J107" s="26">
        <f t="shared" ca="1" si="27"/>
        <v>0</v>
      </c>
      <c r="K107" s="26">
        <f t="shared" ca="1" si="27"/>
        <v>0</v>
      </c>
      <c r="L107" s="26">
        <f t="shared" ca="1" si="27"/>
        <v>0</v>
      </c>
      <c r="M107" s="26">
        <f t="shared" ca="1" si="27"/>
        <v>0</v>
      </c>
      <c r="N107" s="26">
        <f t="shared" ca="1" si="27"/>
        <v>0</v>
      </c>
      <c r="O107" s="26">
        <f t="shared" ca="1" si="27"/>
        <v>0</v>
      </c>
      <c r="P107" s="26">
        <f t="shared" ca="1" si="27"/>
        <v>0</v>
      </c>
      <c r="Q107" s="26">
        <f t="shared" ca="1" si="27"/>
        <v>0</v>
      </c>
      <c r="R107" s="26">
        <f t="shared" ca="1" si="27"/>
        <v>0</v>
      </c>
      <c r="S107" s="26">
        <f t="shared" ca="1" si="27"/>
        <v>0</v>
      </c>
      <c r="T107" s="26">
        <f t="shared" ca="1" si="27"/>
        <v>0</v>
      </c>
      <c r="U107" s="26">
        <f t="shared" ca="1" si="27"/>
        <v>0</v>
      </c>
      <c r="V107" s="26">
        <f t="shared" ca="1" si="27"/>
        <v>0</v>
      </c>
      <c r="W107" s="26">
        <f t="shared" ca="1" si="27"/>
        <v>0</v>
      </c>
      <c r="X107" s="26">
        <f t="shared" ca="1" si="27"/>
        <v>0</v>
      </c>
      <c r="Y107" s="26">
        <f t="shared" ca="1" si="24"/>
        <v>0</v>
      </c>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row>
    <row r="108" spans="3:80">
      <c r="C108" s="7" t="s">
        <v>115</v>
      </c>
      <c r="E108" s="26">
        <f t="shared" ref="E108:X108" ca="1" si="28">E71-E70</f>
        <v>0</v>
      </c>
      <c r="F108" s="26">
        <f t="shared" ca="1" si="28"/>
        <v>0</v>
      </c>
      <c r="G108" s="26">
        <f t="shared" ca="1" si="28"/>
        <v>0</v>
      </c>
      <c r="H108" s="26">
        <f t="shared" ca="1" si="28"/>
        <v>0</v>
      </c>
      <c r="I108" s="26">
        <f t="shared" ca="1" si="28"/>
        <v>0</v>
      </c>
      <c r="J108" s="26">
        <f t="shared" ca="1" si="28"/>
        <v>0</v>
      </c>
      <c r="K108" s="26">
        <f t="shared" ca="1" si="28"/>
        <v>0</v>
      </c>
      <c r="L108" s="26">
        <f t="shared" ca="1" si="28"/>
        <v>0</v>
      </c>
      <c r="M108" s="26">
        <f t="shared" ca="1" si="28"/>
        <v>0</v>
      </c>
      <c r="N108" s="26">
        <f t="shared" ca="1" si="28"/>
        <v>0</v>
      </c>
      <c r="O108" s="26">
        <f t="shared" ca="1" si="28"/>
        <v>0</v>
      </c>
      <c r="P108" s="26">
        <f t="shared" ca="1" si="28"/>
        <v>0</v>
      </c>
      <c r="Q108" s="26">
        <f t="shared" ca="1" si="28"/>
        <v>0</v>
      </c>
      <c r="R108" s="26">
        <f t="shared" ca="1" si="28"/>
        <v>0</v>
      </c>
      <c r="S108" s="26">
        <f t="shared" ca="1" si="28"/>
        <v>0</v>
      </c>
      <c r="T108" s="26">
        <f t="shared" ca="1" si="28"/>
        <v>0</v>
      </c>
      <c r="U108" s="26">
        <f t="shared" ca="1" si="28"/>
        <v>0</v>
      </c>
      <c r="V108" s="26">
        <f t="shared" ca="1" si="28"/>
        <v>0</v>
      </c>
      <c r="W108" s="26">
        <f t="shared" ca="1" si="28"/>
        <v>0</v>
      </c>
      <c r="X108" s="26">
        <f t="shared" ca="1" si="28"/>
        <v>0</v>
      </c>
      <c r="Y108" s="26">
        <f t="shared" ca="1" si="24"/>
        <v>0</v>
      </c>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row>
    <row r="109" spans="3:80">
      <c r="C109" s="7" t="s">
        <v>118</v>
      </c>
      <c r="E109" s="26">
        <f t="shared" ref="E109:X109" ca="1" si="29">E72-E71</f>
        <v>0</v>
      </c>
      <c r="F109" s="26">
        <f t="shared" ca="1" si="29"/>
        <v>0</v>
      </c>
      <c r="G109" s="26">
        <f t="shared" ca="1" si="29"/>
        <v>0</v>
      </c>
      <c r="H109" s="26">
        <f t="shared" ca="1" si="29"/>
        <v>0</v>
      </c>
      <c r="I109" s="26">
        <f t="shared" ca="1" si="29"/>
        <v>0</v>
      </c>
      <c r="J109" s="26">
        <f t="shared" ca="1" si="29"/>
        <v>0</v>
      </c>
      <c r="K109" s="26">
        <f t="shared" ca="1" si="29"/>
        <v>0</v>
      </c>
      <c r="L109" s="26">
        <f t="shared" ca="1" si="29"/>
        <v>0</v>
      </c>
      <c r="M109" s="26">
        <f t="shared" ca="1" si="29"/>
        <v>0</v>
      </c>
      <c r="N109" s="26">
        <f t="shared" ca="1" si="29"/>
        <v>0</v>
      </c>
      <c r="O109" s="26">
        <f t="shared" ca="1" si="29"/>
        <v>0</v>
      </c>
      <c r="P109" s="26">
        <f t="shared" ca="1" si="29"/>
        <v>0</v>
      </c>
      <c r="Q109" s="26">
        <f t="shared" ca="1" si="29"/>
        <v>0</v>
      </c>
      <c r="R109" s="26">
        <f t="shared" ca="1" si="29"/>
        <v>0</v>
      </c>
      <c r="S109" s="26">
        <f t="shared" ca="1" si="29"/>
        <v>0</v>
      </c>
      <c r="T109" s="26">
        <f t="shared" ca="1" si="29"/>
        <v>0</v>
      </c>
      <c r="U109" s="26">
        <f t="shared" ca="1" si="29"/>
        <v>0</v>
      </c>
      <c r="V109" s="26">
        <f t="shared" ca="1" si="29"/>
        <v>0</v>
      </c>
      <c r="W109" s="26">
        <f t="shared" ca="1" si="29"/>
        <v>0</v>
      </c>
      <c r="X109" s="26">
        <f t="shared" ca="1" si="29"/>
        <v>0</v>
      </c>
      <c r="Y109" s="26">
        <f t="shared" ca="1" si="24"/>
        <v>0</v>
      </c>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row>
    <row r="110" spans="3:80">
      <c r="C110" s="7" t="s">
        <v>121</v>
      </c>
      <c r="E110" s="26">
        <f t="shared" ref="E110:X110" ca="1" si="30">E73-E72</f>
        <v>0</v>
      </c>
      <c r="F110" s="26">
        <f t="shared" ca="1" si="30"/>
        <v>0</v>
      </c>
      <c r="G110" s="26">
        <f t="shared" ca="1" si="30"/>
        <v>0</v>
      </c>
      <c r="H110" s="26">
        <f t="shared" ca="1" si="30"/>
        <v>0</v>
      </c>
      <c r="I110" s="26">
        <f t="shared" ca="1" si="30"/>
        <v>0</v>
      </c>
      <c r="J110" s="26">
        <f t="shared" ca="1" si="30"/>
        <v>0</v>
      </c>
      <c r="K110" s="26">
        <f t="shared" ca="1" si="30"/>
        <v>0</v>
      </c>
      <c r="L110" s="26">
        <f t="shared" ca="1" si="30"/>
        <v>0</v>
      </c>
      <c r="M110" s="26">
        <f t="shared" ca="1" si="30"/>
        <v>0</v>
      </c>
      <c r="N110" s="26">
        <f t="shared" ca="1" si="30"/>
        <v>0</v>
      </c>
      <c r="O110" s="26">
        <f t="shared" ca="1" si="30"/>
        <v>0</v>
      </c>
      <c r="P110" s="26">
        <f t="shared" ca="1" si="30"/>
        <v>0</v>
      </c>
      <c r="Q110" s="26">
        <f t="shared" ca="1" si="30"/>
        <v>0</v>
      </c>
      <c r="R110" s="26">
        <f t="shared" ca="1" si="30"/>
        <v>0</v>
      </c>
      <c r="S110" s="26">
        <f t="shared" ca="1" si="30"/>
        <v>0</v>
      </c>
      <c r="T110" s="26">
        <f t="shared" ca="1" si="30"/>
        <v>0</v>
      </c>
      <c r="U110" s="26">
        <f t="shared" ca="1" si="30"/>
        <v>0</v>
      </c>
      <c r="V110" s="26">
        <f t="shared" ca="1" si="30"/>
        <v>0</v>
      </c>
      <c r="W110" s="26">
        <f t="shared" ca="1" si="30"/>
        <v>0</v>
      </c>
      <c r="X110" s="26">
        <f t="shared" ca="1" si="30"/>
        <v>0</v>
      </c>
      <c r="Y110" s="26">
        <f t="shared" ca="1" si="24"/>
        <v>0</v>
      </c>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row>
    <row r="111" spans="3:80">
      <c r="C111" s="7" t="s">
        <v>124</v>
      </c>
      <c r="E111" s="26">
        <f t="shared" ref="E111:X111" ca="1" si="31">E74-E73</f>
        <v>0</v>
      </c>
      <c r="F111" s="26">
        <f t="shared" ca="1" si="31"/>
        <v>0</v>
      </c>
      <c r="G111" s="26">
        <f t="shared" ca="1" si="31"/>
        <v>0</v>
      </c>
      <c r="H111" s="26">
        <f t="shared" ca="1" si="31"/>
        <v>0</v>
      </c>
      <c r="I111" s="26">
        <f t="shared" ca="1" si="31"/>
        <v>0</v>
      </c>
      <c r="J111" s="26">
        <f t="shared" ca="1" si="31"/>
        <v>0</v>
      </c>
      <c r="K111" s="26">
        <f t="shared" ca="1" si="31"/>
        <v>0</v>
      </c>
      <c r="L111" s="26">
        <f t="shared" ca="1" si="31"/>
        <v>0</v>
      </c>
      <c r="M111" s="26">
        <f t="shared" ca="1" si="31"/>
        <v>0</v>
      </c>
      <c r="N111" s="26">
        <f t="shared" ca="1" si="31"/>
        <v>0</v>
      </c>
      <c r="O111" s="26">
        <f t="shared" ca="1" si="31"/>
        <v>0</v>
      </c>
      <c r="P111" s="26">
        <f t="shared" ca="1" si="31"/>
        <v>0</v>
      </c>
      <c r="Q111" s="26">
        <f t="shared" ca="1" si="31"/>
        <v>0</v>
      </c>
      <c r="R111" s="26">
        <f t="shared" ca="1" si="31"/>
        <v>0</v>
      </c>
      <c r="S111" s="26">
        <f t="shared" ca="1" si="31"/>
        <v>0</v>
      </c>
      <c r="T111" s="26">
        <f t="shared" ca="1" si="31"/>
        <v>0</v>
      </c>
      <c r="U111" s="26">
        <f t="shared" ca="1" si="31"/>
        <v>0</v>
      </c>
      <c r="V111" s="26">
        <f t="shared" ca="1" si="31"/>
        <v>0</v>
      </c>
      <c r="W111" s="26">
        <f t="shared" ca="1" si="31"/>
        <v>0</v>
      </c>
      <c r="X111" s="26">
        <f t="shared" ca="1" si="31"/>
        <v>0</v>
      </c>
      <c r="Y111" s="26">
        <f t="shared" ca="1" si="24"/>
        <v>0</v>
      </c>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row>
    <row r="112" spans="3:80">
      <c r="C112" s="7" t="s">
        <v>127</v>
      </c>
      <c r="E112" s="26">
        <f t="shared" ref="E112:X112" ca="1" si="32">E75-E74</f>
        <v>0</v>
      </c>
      <c r="F112" s="26">
        <f t="shared" ca="1" si="32"/>
        <v>0</v>
      </c>
      <c r="G112" s="26">
        <f t="shared" ca="1" si="32"/>
        <v>0</v>
      </c>
      <c r="H112" s="26">
        <f t="shared" ca="1" si="32"/>
        <v>0</v>
      </c>
      <c r="I112" s="26">
        <f t="shared" ca="1" si="32"/>
        <v>0</v>
      </c>
      <c r="J112" s="26">
        <f t="shared" ca="1" si="32"/>
        <v>0</v>
      </c>
      <c r="K112" s="26">
        <f t="shared" ca="1" si="32"/>
        <v>0</v>
      </c>
      <c r="L112" s="26">
        <f t="shared" ca="1" si="32"/>
        <v>0</v>
      </c>
      <c r="M112" s="26">
        <f t="shared" ca="1" si="32"/>
        <v>0</v>
      </c>
      <c r="N112" s="26">
        <f t="shared" ca="1" si="32"/>
        <v>0</v>
      </c>
      <c r="O112" s="26">
        <f t="shared" ca="1" si="32"/>
        <v>0</v>
      </c>
      <c r="P112" s="26">
        <f t="shared" ca="1" si="32"/>
        <v>0</v>
      </c>
      <c r="Q112" s="26">
        <f t="shared" ca="1" si="32"/>
        <v>0</v>
      </c>
      <c r="R112" s="26">
        <f t="shared" ca="1" si="32"/>
        <v>0</v>
      </c>
      <c r="S112" s="26">
        <f t="shared" ca="1" si="32"/>
        <v>0</v>
      </c>
      <c r="T112" s="26">
        <f t="shared" ca="1" si="32"/>
        <v>0</v>
      </c>
      <c r="U112" s="26">
        <f t="shared" ca="1" si="32"/>
        <v>0</v>
      </c>
      <c r="V112" s="26">
        <f t="shared" ca="1" si="32"/>
        <v>0</v>
      </c>
      <c r="W112" s="26">
        <f t="shared" ca="1" si="32"/>
        <v>0</v>
      </c>
      <c r="X112" s="26">
        <f t="shared" ca="1" si="32"/>
        <v>0</v>
      </c>
      <c r="Y112" s="26">
        <f t="shared" ca="1" si="24"/>
        <v>0</v>
      </c>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row>
    <row r="113" spans="3:80">
      <c r="C113" s="7" t="s">
        <v>214</v>
      </c>
      <c r="E113" s="26">
        <f t="shared" ref="E113:X113" ca="1" si="33">E76-E75</f>
        <v>0</v>
      </c>
      <c r="F113" s="26">
        <f t="shared" ca="1" si="33"/>
        <v>0</v>
      </c>
      <c r="G113" s="26">
        <f t="shared" ca="1" si="33"/>
        <v>0</v>
      </c>
      <c r="H113" s="26">
        <f t="shared" ca="1" si="33"/>
        <v>0</v>
      </c>
      <c r="I113" s="26">
        <f t="shared" ca="1" si="33"/>
        <v>0</v>
      </c>
      <c r="J113" s="26">
        <f t="shared" ca="1" si="33"/>
        <v>0</v>
      </c>
      <c r="K113" s="26">
        <f t="shared" ca="1" si="33"/>
        <v>0</v>
      </c>
      <c r="L113" s="26">
        <f t="shared" ca="1" si="33"/>
        <v>0</v>
      </c>
      <c r="M113" s="26">
        <f t="shared" ca="1" si="33"/>
        <v>0</v>
      </c>
      <c r="N113" s="26">
        <f t="shared" ca="1" si="33"/>
        <v>0</v>
      </c>
      <c r="O113" s="26">
        <f t="shared" ca="1" si="33"/>
        <v>0</v>
      </c>
      <c r="P113" s="26">
        <f t="shared" ca="1" si="33"/>
        <v>0</v>
      </c>
      <c r="Q113" s="26">
        <f t="shared" ca="1" si="33"/>
        <v>0</v>
      </c>
      <c r="R113" s="26">
        <f t="shared" ca="1" si="33"/>
        <v>0</v>
      </c>
      <c r="S113" s="26">
        <f t="shared" ca="1" si="33"/>
        <v>0</v>
      </c>
      <c r="T113" s="26">
        <f t="shared" ca="1" si="33"/>
        <v>0</v>
      </c>
      <c r="U113" s="26">
        <f t="shared" ca="1" si="33"/>
        <v>0</v>
      </c>
      <c r="V113" s="26">
        <f t="shared" ca="1" si="33"/>
        <v>0</v>
      </c>
      <c r="W113" s="26">
        <f t="shared" ca="1" si="33"/>
        <v>0</v>
      </c>
      <c r="X113" s="26">
        <f t="shared" ca="1" si="33"/>
        <v>0</v>
      </c>
      <c r="Y113" s="26">
        <f t="shared" ca="1" si="24"/>
        <v>0</v>
      </c>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row>
    <row r="114" spans="3:80">
      <c r="C114" s="7" t="s">
        <v>215</v>
      </c>
      <c r="E114" s="26">
        <f t="shared" ref="E114:X114" ca="1" si="34">E77-E76</f>
        <v>0</v>
      </c>
      <c r="F114" s="26">
        <f t="shared" ca="1" si="34"/>
        <v>0</v>
      </c>
      <c r="G114" s="26">
        <f t="shared" ca="1" si="34"/>
        <v>0</v>
      </c>
      <c r="H114" s="26">
        <f t="shared" ca="1" si="34"/>
        <v>0</v>
      </c>
      <c r="I114" s="26">
        <f t="shared" ca="1" si="34"/>
        <v>0</v>
      </c>
      <c r="J114" s="26">
        <f t="shared" ca="1" si="34"/>
        <v>0</v>
      </c>
      <c r="K114" s="26">
        <f t="shared" ca="1" si="34"/>
        <v>0</v>
      </c>
      <c r="L114" s="26">
        <f t="shared" ca="1" si="34"/>
        <v>0</v>
      </c>
      <c r="M114" s="26">
        <f t="shared" ca="1" si="34"/>
        <v>0</v>
      </c>
      <c r="N114" s="26">
        <f t="shared" ca="1" si="34"/>
        <v>0</v>
      </c>
      <c r="O114" s="26">
        <f t="shared" ca="1" si="34"/>
        <v>0</v>
      </c>
      <c r="P114" s="26">
        <f t="shared" ca="1" si="34"/>
        <v>0</v>
      </c>
      <c r="Q114" s="26">
        <f t="shared" ca="1" si="34"/>
        <v>0</v>
      </c>
      <c r="R114" s="26">
        <f t="shared" ca="1" si="34"/>
        <v>0</v>
      </c>
      <c r="S114" s="26">
        <f t="shared" ca="1" si="34"/>
        <v>0</v>
      </c>
      <c r="T114" s="26">
        <f t="shared" ca="1" si="34"/>
        <v>0</v>
      </c>
      <c r="U114" s="26">
        <f t="shared" ca="1" si="34"/>
        <v>0</v>
      </c>
      <c r="V114" s="26">
        <f t="shared" ca="1" si="34"/>
        <v>0</v>
      </c>
      <c r="W114" s="26">
        <f t="shared" ca="1" si="34"/>
        <v>0</v>
      </c>
      <c r="X114" s="26">
        <f t="shared" ca="1" si="34"/>
        <v>0</v>
      </c>
      <c r="Y114" s="26">
        <f t="shared" ca="1" si="24"/>
        <v>0</v>
      </c>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row>
    <row r="115" spans="3:80">
      <c r="C115" s="7" t="s">
        <v>216</v>
      </c>
      <c r="E115" s="26">
        <f t="shared" ref="E115:X115" ca="1" si="35">E78-E77</f>
        <v>0</v>
      </c>
      <c r="F115" s="26">
        <f t="shared" ca="1" si="35"/>
        <v>0</v>
      </c>
      <c r="G115" s="26">
        <f t="shared" ca="1" si="35"/>
        <v>0</v>
      </c>
      <c r="H115" s="26">
        <f t="shared" ca="1" si="35"/>
        <v>0</v>
      </c>
      <c r="I115" s="26">
        <f t="shared" ca="1" si="35"/>
        <v>0</v>
      </c>
      <c r="J115" s="26">
        <f t="shared" ca="1" si="35"/>
        <v>0</v>
      </c>
      <c r="K115" s="26">
        <f t="shared" ca="1" si="35"/>
        <v>0</v>
      </c>
      <c r="L115" s="26">
        <f t="shared" ca="1" si="35"/>
        <v>0</v>
      </c>
      <c r="M115" s="26">
        <f t="shared" ca="1" si="35"/>
        <v>0</v>
      </c>
      <c r="N115" s="26">
        <f t="shared" ca="1" si="35"/>
        <v>0</v>
      </c>
      <c r="O115" s="26">
        <f t="shared" ca="1" si="35"/>
        <v>0</v>
      </c>
      <c r="P115" s="26">
        <f t="shared" ca="1" si="35"/>
        <v>0</v>
      </c>
      <c r="Q115" s="26">
        <f t="shared" ca="1" si="35"/>
        <v>0</v>
      </c>
      <c r="R115" s="26">
        <f t="shared" ca="1" si="35"/>
        <v>0</v>
      </c>
      <c r="S115" s="26">
        <f t="shared" ca="1" si="35"/>
        <v>0</v>
      </c>
      <c r="T115" s="26">
        <f t="shared" ca="1" si="35"/>
        <v>0</v>
      </c>
      <c r="U115" s="26">
        <f t="shared" ca="1" si="35"/>
        <v>0</v>
      </c>
      <c r="V115" s="26">
        <f t="shared" ca="1" si="35"/>
        <v>0</v>
      </c>
      <c r="W115" s="26">
        <f t="shared" ca="1" si="35"/>
        <v>0</v>
      </c>
      <c r="X115" s="26">
        <f t="shared" ca="1" si="35"/>
        <v>0</v>
      </c>
      <c r="Y115" s="26">
        <f t="shared" ca="1" si="24"/>
        <v>0</v>
      </c>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row>
    <row r="116" spans="3:80">
      <c r="C116" s="7" t="s">
        <v>217</v>
      </c>
      <c r="E116" s="26">
        <f t="shared" ref="E116:X116" ca="1" si="36">E79-E78</f>
        <v>0</v>
      </c>
      <c r="F116" s="26">
        <f t="shared" ca="1" si="36"/>
        <v>0</v>
      </c>
      <c r="G116" s="26">
        <f t="shared" ca="1" si="36"/>
        <v>0</v>
      </c>
      <c r="H116" s="26">
        <f t="shared" ca="1" si="36"/>
        <v>0</v>
      </c>
      <c r="I116" s="26">
        <f t="shared" ca="1" si="36"/>
        <v>0</v>
      </c>
      <c r="J116" s="26">
        <f t="shared" ca="1" si="36"/>
        <v>0</v>
      </c>
      <c r="K116" s="26">
        <f t="shared" ca="1" si="36"/>
        <v>0</v>
      </c>
      <c r="L116" s="26">
        <f t="shared" ca="1" si="36"/>
        <v>0</v>
      </c>
      <c r="M116" s="26">
        <f t="shared" ca="1" si="36"/>
        <v>0</v>
      </c>
      <c r="N116" s="26">
        <f t="shared" ca="1" si="36"/>
        <v>0</v>
      </c>
      <c r="O116" s="26">
        <f t="shared" ca="1" si="36"/>
        <v>0</v>
      </c>
      <c r="P116" s="26">
        <f t="shared" ca="1" si="36"/>
        <v>0</v>
      </c>
      <c r="Q116" s="26">
        <f t="shared" ca="1" si="36"/>
        <v>0</v>
      </c>
      <c r="R116" s="26">
        <f t="shared" ca="1" si="36"/>
        <v>0</v>
      </c>
      <c r="S116" s="26">
        <f t="shared" ca="1" si="36"/>
        <v>0</v>
      </c>
      <c r="T116" s="26">
        <f t="shared" ca="1" si="36"/>
        <v>0</v>
      </c>
      <c r="U116" s="26">
        <f t="shared" ca="1" si="36"/>
        <v>0</v>
      </c>
      <c r="V116" s="26">
        <f t="shared" ca="1" si="36"/>
        <v>0</v>
      </c>
      <c r="W116" s="26">
        <f t="shared" ca="1" si="36"/>
        <v>0</v>
      </c>
      <c r="X116" s="26">
        <f t="shared" ca="1" si="36"/>
        <v>0</v>
      </c>
      <c r="Y116" s="26">
        <f t="shared" ca="1" si="24"/>
        <v>0</v>
      </c>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row>
    <row r="117" spans="3:80">
      <c r="C117" s="7" t="s">
        <v>218</v>
      </c>
      <c r="E117" s="26">
        <f t="shared" ref="E117:X117" ca="1" si="37">E80-E79</f>
        <v>0</v>
      </c>
      <c r="F117" s="26">
        <f t="shared" ca="1" si="37"/>
        <v>0</v>
      </c>
      <c r="G117" s="26">
        <f t="shared" ca="1" si="37"/>
        <v>0</v>
      </c>
      <c r="H117" s="26">
        <f t="shared" ca="1" si="37"/>
        <v>0</v>
      </c>
      <c r="I117" s="26">
        <f t="shared" ca="1" si="37"/>
        <v>0</v>
      </c>
      <c r="J117" s="26">
        <f t="shared" ca="1" si="37"/>
        <v>0</v>
      </c>
      <c r="K117" s="26">
        <f t="shared" ca="1" si="37"/>
        <v>0</v>
      </c>
      <c r="L117" s="26">
        <f t="shared" ca="1" si="37"/>
        <v>0</v>
      </c>
      <c r="M117" s="26">
        <f t="shared" ca="1" si="37"/>
        <v>0</v>
      </c>
      <c r="N117" s="26">
        <f t="shared" ca="1" si="37"/>
        <v>0</v>
      </c>
      <c r="O117" s="26">
        <f t="shared" ca="1" si="37"/>
        <v>0</v>
      </c>
      <c r="P117" s="26">
        <f t="shared" ca="1" si="37"/>
        <v>0</v>
      </c>
      <c r="Q117" s="26">
        <f t="shared" ca="1" si="37"/>
        <v>0</v>
      </c>
      <c r="R117" s="26">
        <f t="shared" ca="1" si="37"/>
        <v>0</v>
      </c>
      <c r="S117" s="26">
        <f t="shared" ca="1" si="37"/>
        <v>0</v>
      </c>
      <c r="T117" s="26">
        <f t="shared" ca="1" si="37"/>
        <v>0</v>
      </c>
      <c r="U117" s="26">
        <f t="shared" ca="1" si="37"/>
        <v>0</v>
      </c>
      <c r="V117" s="26">
        <f t="shared" ca="1" si="37"/>
        <v>0</v>
      </c>
      <c r="W117" s="26">
        <f t="shared" ca="1" si="37"/>
        <v>0</v>
      </c>
      <c r="X117" s="26">
        <f t="shared" ca="1" si="37"/>
        <v>0</v>
      </c>
      <c r="Y117" s="26">
        <f t="shared" ca="1" si="24"/>
        <v>0</v>
      </c>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row>
    <row r="118" spans="3:80">
      <c r="C118" s="7" t="s">
        <v>219</v>
      </c>
      <c r="E118" s="26">
        <f t="shared" ref="E118:X118" ca="1" si="38">E81-E80</f>
        <v>0</v>
      </c>
      <c r="F118" s="26">
        <f t="shared" ca="1" si="38"/>
        <v>0</v>
      </c>
      <c r="G118" s="26">
        <f t="shared" ca="1" si="38"/>
        <v>0</v>
      </c>
      <c r="H118" s="26">
        <f t="shared" ca="1" si="38"/>
        <v>0</v>
      </c>
      <c r="I118" s="26">
        <f t="shared" ca="1" si="38"/>
        <v>0</v>
      </c>
      <c r="J118" s="26">
        <f t="shared" ca="1" si="38"/>
        <v>0</v>
      </c>
      <c r="K118" s="26">
        <f t="shared" ca="1" si="38"/>
        <v>0</v>
      </c>
      <c r="L118" s="26">
        <f t="shared" ca="1" si="38"/>
        <v>0</v>
      </c>
      <c r="M118" s="26">
        <f t="shared" ca="1" si="38"/>
        <v>0</v>
      </c>
      <c r="N118" s="26">
        <f t="shared" ca="1" si="38"/>
        <v>0</v>
      </c>
      <c r="O118" s="26">
        <f t="shared" ca="1" si="38"/>
        <v>0</v>
      </c>
      <c r="P118" s="26">
        <f t="shared" ca="1" si="38"/>
        <v>0</v>
      </c>
      <c r="Q118" s="26">
        <f t="shared" ca="1" si="38"/>
        <v>0</v>
      </c>
      <c r="R118" s="26">
        <f t="shared" ca="1" si="38"/>
        <v>0</v>
      </c>
      <c r="S118" s="26">
        <f t="shared" ca="1" si="38"/>
        <v>0</v>
      </c>
      <c r="T118" s="26">
        <f t="shared" ca="1" si="38"/>
        <v>0</v>
      </c>
      <c r="U118" s="26">
        <f t="shared" ca="1" si="38"/>
        <v>0</v>
      </c>
      <c r="V118" s="26">
        <f t="shared" ca="1" si="38"/>
        <v>0</v>
      </c>
      <c r="W118" s="26">
        <f t="shared" ca="1" si="38"/>
        <v>0</v>
      </c>
      <c r="X118" s="26">
        <f t="shared" ca="1" si="38"/>
        <v>0</v>
      </c>
      <c r="Y118" s="26">
        <f t="shared" ca="1" si="24"/>
        <v>0</v>
      </c>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row>
    <row r="119" spans="3:80">
      <c r="C119" s="7" t="s">
        <v>220</v>
      </c>
      <c r="E119" s="26">
        <f t="shared" ref="E119:X119" ca="1" si="39">E82-E81</f>
        <v>0</v>
      </c>
      <c r="F119" s="26">
        <f t="shared" ca="1" si="39"/>
        <v>0</v>
      </c>
      <c r="G119" s="26">
        <f t="shared" ca="1" si="39"/>
        <v>0</v>
      </c>
      <c r="H119" s="26">
        <f t="shared" ca="1" si="39"/>
        <v>0</v>
      </c>
      <c r="I119" s="26">
        <f t="shared" ca="1" si="39"/>
        <v>0</v>
      </c>
      <c r="J119" s="26">
        <f t="shared" ca="1" si="39"/>
        <v>0</v>
      </c>
      <c r="K119" s="26">
        <f t="shared" ca="1" si="39"/>
        <v>0</v>
      </c>
      <c r="L119" s="26">
        <f t="shared" ca="1" si="39"/>
        <v>0</v>
      </c>
      <c r="M119" s="26">
        <f t="shared" ca="1" si="39"/>
        <v>0</v>
      </c>
      <c r="N119" s="26">
        <f t="shared" ca="1" si="39"/>
        <v>0</v>
      </c>
      <c r="O119" s="26">
        <f t="shared" ca="1" si="39"/>
        <v>0</v>
      </c>
      <c r="P119" s="26">
        <f t="shared" ca="1" si="39"/>
        <v>0</v>
      </c>
      <c r="Q119" s="26">
        <f t="shared" ca="1" si="39"/>
        <v>0</v>
      </c>
      <c r="R119" s="26">
        <f t="shared" ca="1" si="39"/>
        <v>0</v>
      </c>
      <c r="S119" s="26">
        <f t="shared" ca="1" si="39"/>
        <v>0</v>
      </c>
      <c r="T119" s="26">
        <f t="shared" ca="1" si="39"/>
        <v>0</v>
      </c>
      <c r="U119" s="26">
        <f t="shared" ca="1" si="39"/>
        <v>0</v>
      </c>
      <c r="V119" s="26">
        <f t="shared" ca="1" si="39"/>
        <v>0</v>
      </c>
      <c r="W119" s="26">
        <f t="shared" ca="1" si="39"/>
        <v>0</v>
      </c>
      <c r="X119" s="26">
        <f t="shared" ca="1" si="39"/>
        <v>0</v>
      </c>
      <c r="Y119" s="26">
        <f t="shared" ca="1" si="24"/>
        <v>0</v>
      </c>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row>
    <row r="120" spans="3:80">
      <c r="C120" s="7" t="s">
        <v>221</v>
      </c>
      <c r="E120" s="26">
        <f t="shared" ref="E120:X120" ca="1" si="40">E83-E82</f>
        <v>0</v>
      </c>
      <c r="F120" s="26">
        <f t="shared" ca="1" si="40"/>
        <v>0</v>
      </c>
      <c r="G120" s="26">
        <f t="shared" ca="1" si="40"/>
        <v>0</v>
      </c>
      <c r="H120" s="26">
        <f t="shared" ca="1" si="40"/>
        <v>0</v>
      </c>
      <c r="I120" s="26">
        <f t="shared" ca="1" si="40"/>
        <v>0</v>
      </c>
      <c r="J120" s="26">
        <f t="shared" ca="1" si="40"/>
        <v>0</v>
      </c>
      <c r="K120" s="26">
        <f t="shared" ca="1" si="40"/>
        <v>0</v>
      </c>
      <c r="L120" s="26">
        <f t="shared" ca="1" si="40"/>
        <v>0</v>
      </c>
      <c r="M120" s="26">
        <f t="shared" ca="1" si="40"/>
        <v>0</v>
      </c>
      <c r="N120" s="26">
        <f t="shared" ca="1" si="40"/>
        <v>0</v>
      </c>
      <c r="O120" s="26">
        <f t="shared" ca="1" si="40"/>
        <v>0</v>
      </c>
      <c r="P120" s="26">
        <f t="shared" ca="1" si="40"/>
        <v>0</v>
      </c>
      <c r="Q120" s="26">
        <f t="shared" ca="1" si="40"/>
        <v>0</v>
      </c>
      <c r="R120" s="26">
        <f t="shared" ca="1" si="40"/>
        <v>0</v>
      </c>
      <c r="S120" s="26">
        <f t="shared" ca="1" si="40"/>
        <v>0</v>
      </c>
      <c r="T120" s="26">
        <f t="shared" ca="1" si="40"/>
        <v>0</v>
      </c>
      <c r="U120" s="26">
        <f t="shared" ca="1" si="40"/>
        <v>0</v>
      </c>
      <c r="V120" s="26">
        <f t="shared" ca="1" si="40"/>
        <v>0</v>
      </c>
      <c r="W120" s="26">
        <f t="shared" ca="1" si="40"/>
        <v>0</v>
      </c>
      <c r="X120" s="26">
        <f t="shared" ca="1" si="40"/>
        <v>0</v>
      </c>
      <c r="Y120" s="26">
        <f t="shared" ca="1" si="24"/>
        <v>0</v>
      </c>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row>
    <row r="121" spans="3:80">
      <c r="C121" s="7" t="s">
        <v>222</v>
      </c>
      <c r="E121" s="26">
        <f t="shared" ref="E121:X121" ca="1" si="41">E84-E83</f>
        <v>0</v>
      </c>
      <c r="F121" s="26">
        <f t="shared" ca="1" si="41"/>
        <v>0</v>
      </c>
      <c r="G121" s="26">
        <f t="shared" ca="1" si="41"/>
        <v>0</v>
      </c>
      <c r="H121" s="26">
        <f t="shared" ca="1" si="41"/>
        <v>0</v>
      </c>
      <c r="I121" s="26">
        <f t="shared" ca="1" si="41"/>
        <v>0</v>
      </c>
      <c r="J121" s="26">
        <f t="shared" ca="1" si="41"/>
        <v>0</v>
      </c>
      <c r="K121" s="26">
        <f t="shared" ca="1" si="41"/>
        <v>0</v>
      </c>
      <c r="L121" s="26">
        <f t="shared" ca="1" si="41"/>
        <v>0</v>
      </c>
      <c r="M121" s="26">
        <f t="shared" ca="1" si="41"/>
        <v>0</v>
      </c>
      <c r="N121" s="26">
        <f t="shared" ca="1" si="41"/>
        <v>0</v>
      </c>
      <c r="O121" s="26">
        <f t="shared" ca="1" si="41"/>
        <v>0</v>
      </c>
      <c r="P121" s="26">
        <f t="shared" ca="1" si="41"/>
        <v>0</v>
      </c>
      <c r="Q121" s="26">
        <f t="shared" ca="1" si="41"/>
        <v>0</v>
      </c>
      <c r="R121" s="26">
        <f t="shared" ca="1" si="41"/>
        <v>0</v>
      </c>
      <c r="S121" s="26">
        <f t="shared" ca="1" si="41"/>
        <v>0</v>
      </c>
      <c r="T121" s="26">
        <f t="shared" ca="1" si="41"/>
        <v>0</v>
      </c>
      <c r="U121" s="26">
        <f t="shared" ca="1" si="41"/>
        <v>0</v>
      </c>
      <c r="V121" s="26">
        <f t="shared" ca="1" si="41"/>
        <v>0</v>
      </c>
      <c r="W121" s="26">
        <f t="shared" ca="1" si="41"/>
        <v>0</v>
      </c>
      <c r="X121" s="26">
        <f t="shared" ca="1" si="41"/>
        <v>0</v>
      </c>
      <c r="Y121" s="26">
        <f t="shared" ca="1" si="24"/>
        <v>0</v>
      </c>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row>
    <row r="122" spans="3:80">
      <c r="C122" s="7" t="s">
        <v>223</v>
      </c>
      <c r="E122" s="26">
        <f t="shared" ref="E122:X122" ca="1" si="42">E85-E84</f>
        <v>0</v>
      </c>
      <c r="F122" s="26">
        <f t="shared" ca="1" si="42"/>
        <v>0</v>
      </c>
      <c r="G122" s="26">
        <f t="shared" ca="1" si="42"/>
        <v>0</v>
      </c>
      <c r="H122" s="26">
        <f t="shared" ca="1" si="42"/>
        <v>0</v>
      </c>
      <c r="I122" s="26">
        <f t="shared" ca="1" si="42"/>
        <v>0</v>
      </c>
      <c r="J122" s="26">
        <f t="shared" ca="1" si="42"/>
        <v>0</v>
      </c>
      <c r="K122" s="26">
        <f t="shared" ca="1" si="42"/>
        <v>0</v>
      </c>
      <c r="L122" s="26">
        <f t="shared" ca="1" si="42"/>
        <v>0</v>
      </c>
      <c r="M122" s="26">
        <f t="shared" ca="1" si="42"/>
        <v>0</v>
      </c>
      <c r="N122" s="26">
        <f t="shared" ca="1" si="42"/>
        <v>0</v>
      </c>
      <c r="O122" s="26">
        <f t="shared" ca="1" si="42"/>
        <v>0</v>
      </c>
      <c r="P122" s="26">
        <f t="shared" ca="1" si="42"/>
        <v>0</v>
      </c>
      <c r="Q122" s="26">
        <f t="shared" ca="1" si="42"/>
        <v>0</v>
      </c>
      <c r="R122" s="26">
        <f t="shared" ca="1" si="42"/>
        <v>0</v>
      </c>
      <c r="S122" s="26">
        <f t="shared" ca="1" si="42"/>
        <v>0</v>
      </c>
      <c r="T122" s="26">
        <f t="shared" ca="1" si="42"/>
        <v>0</v>
      </c>
      <c r="U122" s="26">
        <f t="shared" ca="1" si="42"/>
        <v>0</v>
      </c>
      <c r="V122" s="26">
        <f t="shared" ca="1" si="42"/>
        <v>0</v>
      </c>
      <c r="W122" s="26">
        <f t="shared" ca="1" si="42"/>
        <v>0</v>
      </c>
      <c r="X122" s="26">
        <f t="shared" ca="1" si="42"/>
        <v>0</v>
      </c>
      <c r="Y122" s="26">
        <f t="shared" ca="1" si="24"/>
        <v>0</v>
      </c>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row>
    <row r="123" spans="3:80">
      <c r="C123" s="7" t="s">
        <v>224</v>
      </c>
      <c r="E123" s="26">
        <f t="shared" ref="E123:X123" ca="1" si="43">E86-E85</f>
        <v>0</v>
      </c>
      <c r="F123" s="26">
        <f t="shared" ca="1" si="43"/>
        <v>0</v>
      </c>
      <c r="G123" s="26">
        <f t="shared" ca="1" si="43"/>
        <v>0</v>
      </c>
      <c r="H123" s="26">
        <f t="shared" ca="1" si="43"/>
        <v>0</v>
      </c>
      <c r="I123" s="26">
        <f t="shared" ca="1" si="43"/>
        <v>0</v>
      </c>
      <c r="J123" s="26">
        <f t="shared" ca="1" si="43"/>
        <v>0</v>
      </c>
      <c r="K123" s="26">
        <f t="shared" ca="1" si="43"/>
        <v>0</v>
      </c>
      <c r="L123" s="26">
        <f t="shared" ca="1" si="43"/>
        <v>0</v>
      </c>
      <c r="M123" s="26">
        <f t="shared" ca="1" si="43"/>
        <v>0</v>
      </c>
      <c r="N123" s="26">
        <f t="shared" ca="1" si="43"/>
        <v>0</v>
      </c>
      <c r="O123" s="26">
        <f t="shared" ca="1" si="43"/>
        <v>0</v>
      </c>
      <c r="P123" s="26">
        <f t="shared" ca="1" si="43"/>
        <v>0</v>
      </c>
      <c r="Q123" s="26">
        <f t="shared" ca="1" si="43"/>
        <v>0</v>
      </c>
      <c r="R123" s="26">
        <f t="shared" ca="1" si="43"/>
        <v>0</v>
      </c>
      <c r="S123" s="26">
        <f t="shared" ca="1" si="43"/>
        <v>0</v>
      </c>
      <c r="T123" s="26">
        <f t="shared" ca="1" si="43"/>
        <v>0</v>
      </c>
      <c r="U123" s="26">
        <f t="shared" ca="1" si="43"/>
        <v>0</v>
      </c>
      <c r="V123" s="26">
        <f t="shared" ca="1" si="43"/>
        <v>0</v>
      </c>
      <c r="W123" s="26">
        <f t="shared" ca="1" si="43"/>
        <v>0</v>
      </c>
      <c r="X123" s="26">
        <f t="shared" ca="1" si="43"/>
        <v>0</v>
      </c>
      <c r="Y123" s="26">
        <f t="shared" ca="1" si="24"/>
        <v>0</v>
      </c>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row>
    <row r="124" spans="3:80">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row>
    <row r="125" spans="3:80" ht="15">
      <c r="C125" s="59" t="s">
        <v>134</v>
      </c>
      <c r="D125" s="59"/>
      <c r="E125" s="60">
        <f t="shared" ref="E125:Y125" ca="1" si="44">SUM(E92:E123)</f>
        <v>1.4807041999465316E-2</v>
      </c>
      <c r="F125" s="60">
        <f t="shared" ca="1" si="44"/>
        <v>4.2545520070739286E-2</v>
      </c>
      <c r="G125" s="60">
        <f t="shared" ca="1" si="44"/>
        <v>8.0634999675654656E-2</v>
      </c>
      <c r="H125" s="60">
        <f t="shared" ca="1" si="44"/>
        <v>0.1280034069068719</v>
      </c>
      <c r="I125" s="60">
        <f t="shared" ca="1" si="44"/>
        <v>0.18154969419333825</v>
      </c>
      <c r="J125" s="60">
        <f t="shared" ca="1" si="44"/>
        <v>0.23320971849027167</v>
      </c>
      <c r="K125" s="60">
        <f t="shared" ca="1" si="44"/>
        <v>0.28270253153203939</v>
      </c>
      <c r="L125" s="60">
        <f t="shared" ca="1" si="44"/>
        <v>0.33470918730834986</v>
      </c>
      <c r="M125" s="60">
        <f t="shared" ca="1" si="44"/>
        <v>0.3824154162421039</v>
      </c>
      <c r="N125" s="60">
        <f t="shared" ca="1" si="44"/>
        <v>0.43663258897575769</v>
      </c>
      <c r="O125" s="60">
        <f t="shared" ca="1" si="44"/>
        <v>0.48351605068867565</v>
      </c>
      <c r="P125" s="60">
        <f t="shared" ca="1" si="44"/>
        <v>0.52028183807880046</v>
      </c>
      <c r="Q125" s="60">
        <f t="shared" ca="1" si="44"/>
        <v>0.54821141637031379</v>
      </c>
      <c r="R125" s="60">
        <f t="shared" ca="1" si="44"/>
        <v>0.58369390568187818</v>
      </c>
      <c r="S125" s="60">
        <f t="shared" ca="1" si="44"/>
        <v>0.62178315553617847</v>
      </c>
      <c r="T125" s="60">
        <f t="shared" ca="1" si="44"/>
        <v>0.64920077727025138</v>
      </c>
      <c r="U125" s="60">
        <f t="shared" ca="1" si="44"/>
        <v>0.65997381560479285</v>
      </c>
      <c r="V125" s="60">
        <f t="shared" ca="1" si="44"/>
        <v>0.68475068203792477</v>
      </c>
      <c r="W125" s="60">
        <f t="shared" ca="1" si="44"/>
        <v>0.70978674907034578</v>
      </c>
      <c r="X125" s="60">
        <f t="shared" ca="1" si="44"/>
        <v>0.73758581621088204</v>
      </c>
      <c r="Y125" s="60">
        <f t="shared" ca="1" si="44"/>
        <v>8.3159943119446353</v>
      </c>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row>
    <row r="126" spans="3:80" ht="15">
      <c r="C126" s="59" t="s">
        <v>135</v>
      </c>
      <c r="D126" s="59"/>
      <c r="E126" s="60">
        <f ca="1">E125</f>
        <v>1.4807041999465316E-2</v>
      </c>
      <c r="F126" s="60">
        <f t="shared" ref="F126:X126" ca="1" si="45">E126+F125</f>
        <v>5.7352562070204602E-2</v>
      </c>
      <c r="G126" s="60">
        <f t="shared" ca="1" si="45"/>
        <v>0.13798756174585924</v>
      </c>
      <c r="H126" s="60">
        <f t="shared" ca="1" si="45"/>
        <v>0.26599096865273114</v>
      </c>
      <c r="I126" s="60">
        <f t="shared" ca="1" si="45"/>
        <v>0.44754066284606941</v>
      </c>
      <c r="J126" s="60">
        <f t="shared" ca="1" si="45"/>
        <v>0.68075038133634114</v>
      </c>
      <c r="K126" s="60">
        <f t="shared" ca="1" si="45"/>
        <v>0.96345291286838053</v>
      </c>
      <c r="L126" s="60">
        <f t="shared" ca="1" si="45"/>
        <v>1.2981621001767305</v>
      </c>
      <c r="M126" s="60">
        <f t="shared" ca="1" si="45"/>
        <v>1.6805775164188343</v>
      </c>
      <c r="N126" s="60">
        <f t="shared" ca="1" si="45"/>
        <v>2.1172101053945922</v>
      </c>
      <c r="O126" s="60">
        <f t="shared" ca="1" si="45"/>
        <v>2.600726156083268</v>
      </c>
      <c r="P126" s="60">
        <f t="shared" ca="1" si="45"/>
        <v>3.1210079941620683</v>
      </c>
      <c r="Q126" s="60">
        <f t="shared" ca="1" si="45"/>
        <v>3.6692194105323823</v>
      </c>
      <c r="R126" s="60">
        <f t="shared" ca="1" si="45"/>
        <v>4.2529133162142605</v>
      </c>
      <c r="S126" s="60">
        <f t="shared" ca="1" si="45"/>
        <v>4.8746964717504389</v>
      </c>
      <c r="T126" s="60">
        <f t="shared" ca="1" si="45"/>
        <v>5.5238972490206901</v>
      </c>
      <c r="U126" s="60">
        <f t="shared" ca="1" si="45"/>
        <v>6.1838710646254826</v>
      </c>
      <c r="V126" s="60">
        <f t="shared" ca="1" si="45"/>
        <v>6.8686217466634076</v>
      </c>
      <c r="W126" s="60">
        <f t="shared" ca="1" si="45"/>
        <v>7.5784084957337532</v>
      </c>
      <c r="X126" s="60">
        <f t="shared" ca="1" si="45"/>
        <v>8.3159943119446353</v>
      </c>
      <c r="Y126" s="60"/>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row>
    <row r="128" spans="3:80">
      <c r="E128" s="26"/>
      <c r="F128" s="26"/>
      <c r="G128" s="26"/>
      <c r="H128" s="26"/>
      <c r="I128" s="26"/>
      <c r="J128" s="26"/>
      <c r="K128" s="26"/>
      <c r="L128" s="26"/>
      <c r="M128" s="26"/>
      <c r="N128" s="26"/>
      <c r="O128" s="26"/>
      <c r="P128" s="26"/>
      <c r="Q128" s="26"/>
      <c r="R128" s="26"/>
      <c r="S128" s="26"/>
      <c r="T128" s="26"/>
      <c r="U128" s="26"/>
      <c r="V128" s="26"/>
      <c r="W128" s="26"/>
      <c r="X128" s="26"/>
      <c r="Y128" s="26"/>
    </row>
    <row r="129" spans="1:27">
      <c r="A129" s="7" t="s">
        <v>136</v>
      </c>
      <c r="E129" s="26"/>
      <c r="F129" s="26"/>
      <c r="G129" s="26"/>
      <c r="H129" s="26"/>
      <c r="I129" s="26"/>
      <c r="J129" s="26"/>
      <c r="K129" s="26"/>
      <c r="L129" s="26"/>
      <c r="M129" s="26"/>
      <c r="N129" s="26"/>
      <c r="O129" s="26"/>
      <c r="P129" s="26"/>
      <c r="Q129" s="26"/>
      <c r="R129" s="26"/>
      <c r="S129" s="26"/>
      <c r="T129" s="26"/>
      <c r="U129" s="26"/>
      <c r="V129" s="26"/>
      <c r="W129" s="26"/>
      <c r="X129" s="26"/>
      <c r="Y129" s="26"/>
    </row>
    <row r="130" spans="1:27" customFormat="1"/>
    <row r="131" spans="1:27" customFormat="1"/>
    <row r="132" spans="1:27" customFormat="1"/>
    <row r="133" spans="1:27" ht="15">
      <c r="A133" s="64" t="s">
        <v>137</v>
      </c>
      <c r="B133" s="64"/>
      <c r="E133" s="26"/>
      <c r="F133" s="26"/>
      <c r="G133" s="26"/>
      <c r="H133" s="26"/>
      <c r="I133" s="26"/>
      <c r="J133" s="26"/>
      <c r="K133" s="26"/>
      <c r="L133" s="26"/>
      <c r="M133" s="26"/>
      <c r="N133" s="26"/>
      <c r="O133" s="26"/>
      <c r="P133" s="26"/>
      <c r="Q133" s="26"/>
      <c r="R133" s="26"/>
      <c r="S133" s="26"/>
      <c r="T133" s="26"/>
      <c r="U133" s="26"/>
      <c r="V133" s="26"/>
      <c r="W133" s="26"/>
      <c r="X133" s="26"/>
      <c r="Y133" s="26"/>
      <c r="AA133" s="26"/>
    </row>
    <row r="134" spans="1:27">
      <c r="A134" s="7" t="s">
        <v>138</v>
      </c>
      <c r="C134"/>
      <c r="E134" s="26" t="s">
        <v>139</v>
      </c>
      <c r="F134" s="26"/>
      <c r="G134" s="26"/>
      <c r="H134" s="26"/>
      <c r="I134" s="26"/>
      <c r="J134" s="26"/>
      <c r="K134" s="26"/>
      <c r="L134" s="26"/>
      <c r="M134" s="26"/>
      <c r="N134" s="26"/>
      <c r="O134" s="26"/>
      <c r="P134" s="26"/>
      <c r="Q134" s="26"/>
      <c r="R134" s="26"/>
      <c r="S134" s="26"/>
      <c r="T134" s="26"/>
      <c r="U134" s="26"/>
      <c r="V134" s="26"/>
      <c r="W134" s="26"/>
      <c r="X134" s="26"/>
      <c r="Y134" s="26"/>
      <c r="AA134" s="26"/>
    </row>
    <row r="135" spans="1:27" ht="15">
      <c r="E135" s="61">
        <v>2016</v>
      </c>
      <c r="F135" s="62">
        <v>2017</v>
      </c>
      <c r="G135" s="62">
        <v>2018</v>
      </c>
      <c r="H135" s="62">
        <v>2019</v>
      </c>
      <c r="I135" s="62">
        <v>2020</v>
      </c>
      <c r="J135" s="62">
        <v>2021</v>
      </c>
      <c r="K135" s="62">
        <v>2022</v>
      </c>
      <c r="L135" s="62">
        <v>2023</v>
      </c>
      <c r="M135" s="62">
        <v>2024</v>
      </c>
      <c r="N135" s="62">
        <v>2025</v>
      </c>
      <c r="O135" s="62">
        <v>2026</v>
      </c>
      <c r="P135" s="62">
        <v>2027</v>
      </c>
      <c r="Q135" s="62">
        <v>2028</v>
      </c>
      <c r="R135" s="62">
        <v>2029</v>
      </c>
      <c r="S135" s="62">
        <v>2030</v>
      </c>
      <c r="T135" s="62">
        <v>2031</v>
      </c>
      <c r="U135" s="62">
        <v>2032</v>
      </c>
      <c r="V135" s="62">
        <v>2033</v>
      </c>
      <c r="W135" s="62">
        <v>2034</v>
      </c>
      <c r="X135" s="62">
        <v>2035</v>
      </c>
      <c r="Y135" s="63"/>
      <c r="AA135" s="26"/>
    </row>
    <row r="136" spans="1:27">
      <c r="C136" s="7" t="str">
        <f>C13</f>
        <v>Single Family</v>
      </c>
      <c r="E136" s="26">
        <f t="shared" ref="E136:X136" ca="1" si="46">E13-E33/$B23</f>
        <v>62121.587168999999</v>
      </c>
      <c r="F136" s="26">
        <f t="shared" ca="1" si="46"/>
        <v>58353.606033579999</v>
      </c>
      <c r="G136" s="26">
        <f t="shared" ca="1" si="46"/>
        <v>53820.934120215199</v>
      </c>
      <c r="H136" s="26">
        <f t="shared" ca="1" si="46"/>
        <v>50207.266531066685</v>
      </c>
      <c r="I136" s="26">
        <f t="shared" ca="1" si="46"/>
        <v>46682.59329416517</v>
      </c>
      <c r="J136" s="26">
        <f t="shared" ca="1" si="46"/>
        <v>42247.692578322261</v>
      </c>
      <c r="K136" s="26">
        <f t="shared" ca="1" si="46"/>
        <v>39024.166764398462</v>
      </c>
      <c r="L136" s="26">
        <f t="shared" ca="1" si="46"/>
        <v>36916.154859418217</v>
      </c>
      <c r="M136" s="26">
        <f t="shared" ca="1" si="46"/>
        <v>34741.674373886846</v>
      </c>
      <c r="N136" s="26">
        <f t="shared" ca="1" si="46"/>
        <v>33636.911065298205</v>
      </c>
      <c r="O136" s="26">
        <f t="shared" ca="1" si="46"/>
        <v>32235.865915988099</v>
      </c>
      <c r="P136" s="26">
        <f t="shared" ca="1" si="46"/>
        <v>30298.585012176845</v>
      </c>
      <c r="Q136" s="26">
        <f t="shared" ca="1" si="46"/>
        <v>28096.908292487205</v>
      </c>
      <c r="R136" s="26">
        <f t="shared" ca="1" si="46"/>
        <v>26804.882371009131</v>
      </c>
      <c r="S136" s="26">
        <f t="shared" ca="1" si="46"/>
        <v>25856.861400392223</v>
      </c>
      <c r="T136" s="26">
        <f t="shared" ca="1" si="46"/>
        <v>24562.325242858351</v>
      </c>
      <c r="U136" s="26">
        <f t="shared" ca="1" si="46"/>
        <v>22669.605168402162</v>
      </c>
      <c r="V136" s="26">
        <f t="shared" ca="1" si="46"/>
        <v>21613.591615474917</v>
      </c>
      <c r="W136" s="26">
        <f t="shared" ca="1" si="46"/>
        <v>20706.466915206453</v>
      </c>
      <c r="X136" s="26">
        <f t="shared" ca="1" si="46"/>
        <v>19933.379761925517</v>
      </c>
      <c r="Y136" s="26"/>
      <c r="AA136" s="26">
        <f t="shared" ref="AA136:AA139" ca="1" si="47">SUM(E136:Y136)</f>
        <v>710531.05848527187</v>
      </c>
    </row>
    <row r="137" spans="1:27">
      <c r="C137" s="7" t="str">
        <f>C14</f>
        <v>Multifamily - Low Rise</v>
      </c>
      <c r="E137" s="26">
        <f t="shared" ref="E137:T139" ca="1" si="48">E14-E34/$B24</f>
        <v>23057.453261174356</v>
      </c>
      <c r="F137" s="26">
        <f t="shared" ca="1" si="48"/>
        <v>22360.696226992823</v>
      </c>
      <c r="G137" s="26">
        <f t="shared" ca="1" si="48"/>
        <v>21525.066263949462</v>
      </c>
      <c r="H137" s="26">
        <f t="shared" ca="1" si="48"/>
        <v>20044.294849622289</v>
      </c>
      <c r="I137" s="26">
        <f t="shared" ca="1" si="48"/>
        <v>17993.086608200647</v>
      </c>
      <c r="J137" s="26">
        <f t="shared" ca="1" si="48"/>
        <v>16412.367885568925</v>
      </c>
      <c r="K137" s="26">
        <f t="shared" ca="1" si="48"/>
        <v>15389.563672306111</v>
      </c>
      <c r="L137" s="26">
        <f t="shared" ca="1" si="48"/>
        <v>14836.258980981285</v>
      </c>
      <c r="M137" s="26">
        <f t="shared" ca="1" si="48"/>
        <v>14386.044302251128</v>
      </c>
      <c r="N137" s="26">
        <f t="shared" ca="1" si="48"/>
        <v>13991.083972697303</v>
      </c>
      <c r="O137" s="26">
        <f t="shared" ca="1" si="48"/>
        <v>13304.963602311303</v>
      </c>
      <c r="P137" s="26">
        <f t="shared" ca="1" si="48"/>
        <v>12606.08791711879</v>
      </c>
      <c r="Q137" s="26">
        <f t="shared" ca="1" si="48"/>
        <v>11962.474497427878</v>
      </c>
      <c r="R137" s="26">
        <f t="shared" ca="1" si="48"/>
        <v>11212.885425161456</v>
      </c>
      <c r="S137" s="26">
        <f t="shared" ca="1" si="48"/>
        <v>10500.519225770902</v>
      </c>
      <c r="T137" s="26">
        <f t="shared" ca="1" si="48"/>
        <v>9752.3257237252401</v>
      </c>
      <c r="U137" s="26">
        <f t="shared" ref="U137:X139" ca="1" si="49">U14-U34/$B24</f>
        <v>9091.5153447558423</v>
      </c>
      <c r="V137" s="26">
        <f t="shared" ca="1" si="49"/>
        <v>8515.64862171409</v>
      </c>
      <c r="W137" s="26">
        <f t="shared" ca="1" si="49"/>
        <v>7925.5510983023651</v>
      </c>
      <c r="X137" s="26">
        <f t="shared" ca="1" si="49"/>
        <v>7495.0976237987834</v>
      </c>
      <c r="Y137" s="26"/>
      <c r="AA137" s="7">
        <f t="shared" ca="1" si="47"/>
        <v>282362.98510383093</v>
      </c>
    </row>
    <row r="138" spans="1:27">
      <c r="C138" s="7" t="str">
        <f>C15</f>
        <v>Multifamily - High Rise</v>
      </c>
      <c r="E138" s="26">
        <f t="shared" ca="1" si="48"/>
        <v>5176.2009811814241</v>
      </c>
      <c r="F138" s="26">
        <f t="shared" ref="F138:T138" ca="1" si="50">F15-F35/$B25</f>
        <v>5090.4493106061327</v>
      </c>
      <c r="G138" s="26">
        <f t="shared" ca="1" si="50"/>
        <v>4973.9696402809404</v>
      </c>
      <c r="H138" s="26">
        <f t="shared" ca="1" si="50"/>
        <v>4524.9886085910102</v>
      </c>
      <c r="I138" s="26">
        <f t="shared" ca="1" si="50"/>
        <v>3983.2530785215413</v>
      </c>
      <c r="J138" s="26">
        <f t="shared" ca="1" si="50"/>
        <v>3687.7329926467328</v>
      </c>
      <c r="K138" s="26">
        <f t="shared" ca="1" si="50"/>
        <v>3468.0672468068828</v>
      </c>
      <c r="L138" s="26">
        <f t="shared" ca="1" si="50"/>
        <v>3384.9391177190455</v>
      </c>
      <c r="M138" s="26">
        <f t="shared" ca="1" si="50"/>
        <v>3259.1461466496557</v>
      </c>
      <c r="N138" s="26">
        <f t="shared" ca="1" si="50"/>
        <v>3169.3365922330863</v>
      </c>
      <c r="O138" s="26">
        <f t="shared" ca="1" si="50"/>
        <v>2977.6318655312357</v>
      </c>
      <c r="P138" s="26">
        <f t="shared" ca="1" si="50"/>
        <v>2815.7664792179494</v>
      </c>
      <c r="Q138" s="26">
        <f t="shared" ca="1" si="50"/>
        <v>2648.9556108141674</v>
      </c>
      <c r="R138" s="26">
        <f t="shared" ca="1" si="50"/>
        <v>2502.4201657757117</v>
      </c>
      <c r="S138" s="26">
        <f t="shared" ca="1" si="50"/>
        <v>2354.6025085977426</v>
      </c>
      <c r="T138" s="26">
        <f t="shared" ca="1" si="50"/>
        <v>2185.281259749639</v>
      </c>
      <c r="U138" s="26">
        <f t="shared" ca="1" si="49"/>
        <v>2039.6525110370794</v>
      </c>
      <c r="V138" s="26">
        <f t="shared" ca="1" si="49"/>
        <v>1890.4232642394959</v>
      </c>
      <c r="W138" s="26">
        <f t="shared" ca="1" si="49"/>
        <v>1787.1187084446128</v>
      </c>
      <c r="X138" s="26">
        <f t="shared" ca="1" si="49"/>
        <v>1688.7457800464736</v>
      </c>
      <c r="Y138" s="26"/>
      <c r="AA138" s="26">
        <f t="shared" ca="1" si="47"/>
        <v>63608.681868690568</v>
      </c>
    </row>
    <row r="139" spans="1:27">
      <c r="C139" s="7" t="str">
        <f>C16</f>
        <v>Manufactured</v>
      </c>
      <c r="E139" s="26">
        <f t="shared" ca="1" si="48"/>
        <v>1852.7492264467592</v>
      </c>
      <c r="F139" s="26">
        <f t="shared" ca="1" si="48"/>
        <v>1831.3265290160107</v>
      </c>
      <c r="G139" s="26">
        <f t="shared" ca="1" si="48"/>
        <v>1845.7999036835802</v>
      </c>
      <c r="H139" s="26">
        <f t="shared" ca="1" si="48"/>
        <v>1845.5649396657082</v>
      </c>
      <c r="I139" s="26">
        <f t="shared" ca="1" si="48"/>
        <v>1709.5710711106906</v>
      </c>
      <c r="J139" s="26">
        <f t="shared" ca="1" si="48"/>
        <v>1598.1684605841674</v>
      </c>
      <c r="K139" s="26">
        <f t="shared" ca="1" si="48"/>
        <v>1523.5637521763053</v>
      </c>
      <c r="L139" s="26">
        <f t="shared" ca="1" si="48"/>
        <v>1456.3497939768072</v>
      </c>
      <c r="M139" s="26">
        <f t="shared" ca="1" si="48"/>
        <v>1392.44903398728</v>
      </c>
      <c r="N139" s="26">
        <f t="shared" ca="1" si="48"/>
        <v>1325.4663102973354</v>
      </c>
      <c r="O139" s="26">
        <f t="shared" ca="1" si="48"/>
        <v>1254.6398176070061</v>
      </c>
      <c r="P139" s="26">
        <f t="shared" ca="1" si="48"/>
        <v>1193.3198367631285</v>
      </c>
      <c r="Q139" s="26">
        <f t="shared" ca="1" si="48"/>
        <v>1138.3354791408135</v>
      </c>
      <c r="R139" s="26">
        <f t="shared" ca="1" si="48"/>
        <v>1086.070253191996</v>
      </c>
      <c r="S139" s="26">
        <f t="shared" ca="1" si="48"/>
        <v>1035.9495567518684</v>
      </c>
      <c r="T139" s="26">
        <f t="shared" ca="1" si="48"/>
        <v>987.81356348632482</v>
      </c>
      <c r="U139" s="26">
        <f t="shared" ca="1" si="49"/>
        <v>942.24507421343333</v>
      </c>
      <c r="V139" s="26">
        <f t="shared" ca="1" si="49"/>
        <v>899.99166216689559</v>
      </c>
      <c r="W139" s="26">
        <f t="shared" ca="1" si="49"/>
        <v>860.29601936820359</v>
      </c>
      <c r="X139" s="26">
        <f t="shared" ca="1" si="49"/>
        <v>822.68901417176244</v>
      </c>
      <c r="Y139" s="26"/>
      <c r="AA139" s="26">
        <f t="shared" ca="1" si="47"/>
        <v>26602.359297806084</v>
      </c>
    </row>
    <row r="140" spans="1:27">
      <c r="E140" s="26"/>
      <c r="F140" s="26"/>
      <c r="G140" s="26"/>
      <c r="H140" s="26"/>
      <c r="I140" s="26"/>
      <c r="J140" s="26"/>
      <c r="K140" s="26"/>
      <c r="L140" s="26"/>
      <c r="M140" s="26"/>
      <c r="N140" s="26"/>
      <c r="O140" s="26"/>
      <c r="P140" s="26"/>
      <c r="Q140" s="26"/>
      <c r="R140" s="26"/>
      <c r="S140" s="26"/>
      <c r="T140" s="26"/>
      <c r="U140" s="26"/>
      <c r="V140" s="26"/>
      <c r="W140" s="26"/>
      <c r="X140" s="26"/>
      <c r="Y140" s="26"/>
    </row>
    <row r="141" spans="1:27">
      <c r="C141" s="7" t="s">
        <v>140</v>
      </c>
      <c r="E141" s="26">
        <f t="shared" ref="E141:X141" ca="1" si="51">SUM(E136:E139)</f>
        <v>92207.990637802533</v>
      </c>
      <c r="F141" s="26">
        <f t="shared" ca="1" si="51"/>
        <v>87636.078100194951</v>
      </c>
      <c r="G141" s="26">
        <f t="shared" ca="1" si="51"/>
        <v>82165.769928129172</v>
      </c>
      <c r="H141" s="26">
        <f t="shared" ca="1" si="51"/>
        <v>76622.114928945695</v>
      </c>
      <c r="I141" s="26">
        <f t="shared" ca="1" si="51"/>
        <v>70368.504051998054</v>
      </c>
      <c r="J141" s="26">
        <f t="shared" ca="1" si="51"/>
        <v>63945.961917122091</v>
      </c>
      <c r="K141" s="26">
        <f t="shared" ca="1" si="51"/>
        <v>59405.361435687759</v>
      </c>
      <c r="L141" s="26">
        <f t="shared" ca="1" si="51"/>
        <v>56593.702752095356</v>
      </c>
      <c r="M141" s="26">
        <f t="shared" ca="1" si="51"/>
        <v>53779.313856774905</v>
      </c>
      <c r="N141" s="26">
        <f t="shared" ca="1" si="51"/>
        <v>52122.797940525932</v>
      </c>
      <c r="O141" s="26">
        <f t="shared" ca="1" si="51"/>
        <v>49773.101201437647</v>
      </c>
      <c r="P141" s="26">
        <f t="shared" ca="1" si="51"/>
        <v>46913.759245276713</v>
      </c>
      <c r="Q141" s="26">
        <f t="shared" ca="1" si="51"/>
        <v>43846.673879870068</v>
      </c>
      <c r="R141" s="26">
        <f t="shared" ca="1" si="51"/>
        <v>41606.258215138296</v>
      </c>
      <c r="S141" s="26">
        <f t="shared" ca="1" si="51"/>
        <v>39747.932691512739</v>
      </c>
      <c r="T141" s="26">
        <f t="shared" ca="1" si="51"/>
        <v>37487.745789819557</v>
      </c>
      <c r="U141" s="26">
        <f t="shared" ca="1" si="51"/>
        <v>34743.018098408516</v>
      </c>
      <c r="V141" s="26">
        <f t="shared" ca="1" si="51"/>
        <v>32919.655163595395</v>
      </c>
      <c r="W141" s="26">
        <f t="shared" ca="1" si="51"/>
        <v>31279.432741321634</v>
      </c>
      <c r="X141" s="26">
        <f t="shared" ca="1" si="51"/>
        <v>29939.912179942534</v>
      </c>
      <c r="Y141" s="26"/>
      <c r="AA141" s="26">
        <f ca="1">SUM(E141:Y141)</f>
        <v>1083105.0847555995</v>
      </c>
    </row>
  </sheetData>
  <mergeCells count="1">
    <mergeCell ref="B1:T6"/>
  </mergeCells>
  <pageMargins left="0.75" right="0.75" top="1" bottom="1" header="0.5" footer="0.5"/>
  <headerFooter alignWithMargins="0"/>
  <drawing r:id="rId1"/>
  <legacyDrawing r:id="rId2"/>
</worksheet>
</file>

<file path=xl/worksheets/sheet4.xml><?xml version="1.0" encoding="utf-8"?>
<worksheet xmlns="http://schemas.openxmlformats.org/spreadsheetml/2006/main" xmlns:r="http://schemas.openxmlformats.org/officeDocument/2006/relationships">
  <dimension ref="A1:BZ218"/>
  <sheetViews>
    <sheetView tabSelected="1" zoomScaleNormal="100" workbookViewId="0">
      <selection activeCell="A13" sqref="A13"/>
    </sheetView>
  </sheetViews>
  <sheetFormatPr defaultRowHeight="12.75"/>
  <cols>
    <col min="1" max="1" width="35" style="7" customWidth="1"/>
    <col min="2" max="4" width="20.7109375" style="7" customWidth="1"/>
    <col min="5" max="5" width="19.85546875" style="7" customWidth="1"/>
    <col min="6" max="6" width="9.28515625" style="7" bestFit="1" customWidth="1"/>
    <col min="7" max="28" width="9.140625" style="7"/>
    <col min="29" max="29" width="21.7109375" style="7" customWidth="1"/>
    <col min="30" max="30" width="35.85546875" style="7" customWidth="1"/>
    <col min="31" max="31" width="35.28515625" style="7" customWidth="1"/>
    <col min="32" max="32" width="15" style="7" customWidth="1"/>
    <col min="33" max="33" width="17.7109375" style="7" customWidth="1"/>
    <col min="34" max="34" width="15.140625" style="7" customWidth="1"/>
    <col min="35" max="35" width="15.7109375" style="7" customWidth="1"/>
    <col min="36" max="36" width="21.28515625" style="7" customWidth="1"/>
    <col min="37" max="37" width="17.7109375" style="7" bestFit="1" customWidth="1"/>
    <col min="38" max="38" width="15.42578125" style="7" bestFit="1" customWidth="1"/>
    <col min="39" max="39" width="14.28515625" style="7" bestFit="1" customWidth="1"/>
    <col min="40" max="40" width="14.28515625" style="7" customWidth="1"/>
    <col min="41" max="41" width="12.5703125" style="7" customWidth="1"/>
    <col min="42" max="42" width="14" style="7" bestFit="1" customWidth="1"/>
    <col min="43" max="44" width="10.85546875" style="7" bestFit="1" customWidth="1"/>
    <col min="45" max="45" width="13.42578125" style="7" customWidth="1"/>
    <col min="46" max="46" width="11.85546875" style="7" bestFit="1" customWidth="1"/>
    <col min="47" max="47" width="11" style="7" bestFit="1" customWidth="1"/>
    <col min="48" max="48" width="14.28515625" style="7" bestFit="1" customWidth="1"/>
    <col min="49" max="49" width="10.7109375" style="7" customWidth="1"/>
    <col min="50" max="50" width="13.85546875" style="7" bestFit="1" customWidth="1"/>
    <col min="51" max="51" width="11.7109375" style="7" bestFit="1" customWidth="1"/>
    <col min="52" max="52" width="15.28515625" style="7" bestFit="1" customWidth="1"/>
    <col min="53" max="55" width="12.28515625" style="7" bestFit="1" customWidth="1"/>
    <col min="56" max="56" width="12.5703125" style="7" bestFit="1" customWidth="1"/>
    <col min="57" max="59" width="14.28515625" style="7" bestFit="1" customWidth="1"/>
    <col min="60" max="60" width="13.7109375" style="7" bestFit="1" customWidth="1"/>
    <col min="61" max="61" width="14" style="7" bestFit="1" customWidth="1"/>
    <col min="62" max="62" width="12.85546875" style="7" bestFit="1" customWidth="1"/>
    <col min="63" max="63" width="15.28515625" style="7" bestFit="1" customWidth="1"/>
    <col min="64" max="64" width="12.28515625" style="7" bestFit="1" customWidth="1"/>
    <col min="65" max="65" width="10.85546875" style="7" bestFit="1" customWidth="1"/>
    <col min="66" max="66" width="12.28515625" style="7" bestFit="1" customWidth="1"/>
    <col min="67" max="67" width="12.5703125" style="7" bestFit="1" customWidth="1"/>
    <col min="68" max="16384" width="9.140625" style="7"/>
  </cols>
  <sheetData>
    <row r="1" spans="1:67" ht="12.75" customHeight="1">
      <c r="A1" s="33" t="s">
        <v>52</v>
      </c>
      <c r="B1" s="188" t="s">
        <v>212</v>
      </c>
      <c r="C1" s="188"/>
      <c r="D1" s="188"/>
      <c r="E1" s="188"/>
      <c r="F1" s="188"/>
      <c r="G1" s="188"/>
      <c r="H1" s="188"/>
      <c r="I1" s="188"/>
      <c r="J1" s="188"/>
      <c r="K1" s="188"/>
      <c r="L1" s="188"/>
      <c r="M1" s="188"/>
      <c r="N1" s="188"/>
      <c r="O1" s="188"/>
      <c r="P1" s="188"/>
      <c r="Q1" s="188"/>
      <c r="R1" s="188"/>
      <c r="S1" s="188"/>
      <c r="T1" s="188"/>
      <c r="U1" s="188"/>
      <c r="V1" s="37"/>
      <c r="W1" s="37"/>
      <c r="X1" s="37"/>
      <c r="Y1" s="37"/>
      <c r="Z1" s="37"/>
    </row>
    <row r="2" spans="1:67" ht="12.75" customHeight="1">
      <c r="A2" s="34" t="s">
        <v>247</v>
      </c>
      <c r="B2" s="188"/>
      <c r="C2" s="188"/>
      <c r="D2" s="188"/>
      <c r="E2" s="188"/>
      <c r="F2" s="188"/>
      <c r="G2" s="188"/>
      <c r="H2" s="188"/>
      <c r="I2" s="188"/>
      <c r="J2" s="188"/>
      <c r="K2" s="188"/>
      <c r="L2" s="188"/>
      <c r="M2" s="188"/>
      <c r="N2" s="188"/>
      <c r="O2" s="188"/>
      <c r="P2" s="188"/>
      <c r="Q2" s="188"/>
      <c r="R2" s="188"/>
      <c r="S2" s="188"/>
      <c r="T2" s="188"/>
      <c r="U2" s="188"/>
      <c r="V2" s="38"/>
      <c r="W2" s="38"/>
      <c r="X2" s="38"/>
      <c r="Y2" s="38"/>
    </row>
    <row r="3" spans="1:67">
      <c r="B3" s="188"/>
      <c r="C3" s="188"/>
      <c r="D3" s="188"/>
      <c r="E3" s="188"/>
      <c r="F3" s="188"/>
      <c r="G3" s="188"/>
      <c r="H3" s="188"/>
      <c r="I3" s="188"/>
      <c r="J3" s="188"/>
      <c r="K3" s="188"/>
      <c r="L3" s="188"/>
      <c r="M3" s="188"/>
      <c r="N3" s="188"/>
      <c r="O3" s="188"/>
      <c r="P3" s="188"/>
      <c r="Q3" s="188"/>
      <c r="R3" s="188"/>
      <c r="S3" s="188"/>
      <c r="T3" s="188"/>
      <c r="U3" s="188"/>
      <c r="V3" s="38"/>
      <c r="W3" s="38"/>
      <c r="X3" s="38"/>
      <c r="Y3" s="38"/>
      <c r="Z3" s="38"/>
    </row>
    <row r="4" spans="1:67">
      <c r="B4" s="188"/>
      <c r="C4" s="188"/>
      <c r="D4" s="188"/>
      <c r="E4" s="188"/>
      <c r="F4" s="188"/>
      <c r="G4" s="188"/>
      <c r="H4" s="188"/>
      <c r="I4" s="188"/>
      <c r="J4" s="188"/>
      <c r="K4" s="188"/>
      <c r="L4" s="188"/>
      <c r="M4" s="188"/>
      <c r="N4" s="188"/>
      <c r="O4" s="188"/>
      <c r="P4" s="188"/>
      <c r="Q4" s="188"/>
      <c r="R4" s="188"/>
      <c r="S4" s="188"/>
      <c r="T4" s="188"/>
      <c r="U4" s="188"/>
      <c r="V4" s="38"/>
      <c r="W4" s="38"/>
      <c r="X4" s="38"/>
      <c r="Y4" s="38"/>
      <c r="Z4" s="38"/>
    </row>
    <row r="5" spans="1:67">
      <c r="B5" s="188"/>
      <c r="C5" s="188"/>
      <c r="D5" s="188"/>
      <c r="E5" s="188"/>
      <c r="F5" s="188"/>
      <c r="G5" s="188"/>
      <c r="H5" s="188"/>
      <c r="I5" s="188"/>
      <c r="J5" s="188"/>
      <c r="K5" s="188"/>
      <c r="L5" s="188"/>
      <c r="M5" s="188"/>
      <c r="N5" s="188"/>
      <c r="O5" s="188"/>
      <c r="P5" s="188"/>
      <c r="Q5" s="188"/>
      <c r="R5" s="188"/>
      <c r="S5" s="188"/>
      <c r="T5" s="188"/>
      <c r="U5" s="188"/>
      <c r="V5" s="38"/>
      <c r="W5" s="38"/>
      <c r="X5" s="38"/>
      <c r="Y5" s="38"/>
      <c r="Z5" s="38"/>
    </row>
    <row r="6" spans="1:67">
      <c r="B6" s="188"/>
      <c r="C6" s="188"/>
      <c r="D6" s="188"/>
      <c r="E6" s="188"/>
      <c r="F6" s="188"/>
      <c r="G6" s="188"/>
      <c r="H6" s="188"/>
      <c r="I6" s="188"/>
      <c r="J6" s="188"/>
      <c r="K6" s="188"/>
      <c r="L6" s="188"/>
      <c r="M6" s="188"/>
      <c r="N6" s="188"/>
      <c r="O6" s="188"/>
      <c r="P6" s="188"/>
      <c r="Q6" s="188"/>
      <c r="R6" s="188"/>
      <c r="S6" s="188"/>
      <c r="T6" s="188"/>
      <c r="U6" s="188"/>
      <c r="V6" s="38"/>
      <c r="W6" s="38"/>
      <c r="X6" s="38"/>
      <c r="Y6" s="38"/>
      <c r="Z6" s="38"/>
    </row>
    <row r="7" spans="1:67">
      <c r="A7" s="185"/>
      <c r="B7" s="185" t="s">
        <v>47</v>
      </c>
      <c r="C7" s="129" t="s">
        <v>141</v>
      </c>
      <c r="D7" s="129" t="s">
        <v>213</v>
      </c>
    </row>
    <row r="8" spans="1:67">
      <c r="A8" s="185" t="s">
        <v>502</v>
      </c>
      <c r="B8" s="185" t="s">
        <v>55</v>
      </c>
      <c r="C8" s="129" t="str">
        <f>[2]MLIST!$B$23</f>
        <v>Clothes Dryer</v>
      </c>
      <c r="D8" s="129" t="str">
        <f>[1]!switch_ForecastState</f>
        <v>Region</v>
      </c>
      <c r="F8" s="37"/>
    </row>
    <row r="9" spans="1:67">
      <c r="A9" s="185" t="str">
        <f>INDEX([2]ACHIEV!$A$19:$B$100,MATCH(CONCATENATE($C$8," - ",$C$7),[2]ACHIEV!$B$19:$B$100,0),1)</f>
        <v>Dryer</v>
      </c>
      <c r="B9" s="186" t="s">
        <v>56</v>
      </c>
      <c r="C9" s="129">
        <f>[2]FILES!$H$4</f>
        <v>2035</v>
      </c>
      <c r="D9" s="129" t="str">
        <f>[1]!switch_ForecastScenario</f>
        <v>Base</v>
      </c>
    </row>
    <row r="10" spans="1:67">
      <c r="A10" s="185"/>
      <c r="B10" s="185" t="s">
        <v>509</v>
      </c>
      <c r="C10" s="187">
        <f ca="1">MIN(SUM(E81:X81),Y81)</f>
        <v>45.158059574110055</v>
      </c>
      <c r="D10" s="13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row>
    <row r="11" spans="1:67" ht="15">
      <c r="A11" s="64" t="s">
        <v>142</v>
      </c>
      <c r="E11" s="57">
        <v>2016</v>
      </c>
      <c r="F11" s="51">
        <v>2017</v>
      </c>
      <c r="G11" s="51">
        <v>2018</v>
      </c>
      <c r="H11" s="51">
        <v>2019</v>
      </c>
      <c r="I11" s="51">
        <v>2020</v>
      </c>
      <c r="J11" s="51">
        <v>2021</v>
      </c>
      <c r="K11" s="51">
        <v>2022</v>
      </c>
      <c r="L11" s="51">
        <v>2023</v>
      </c>
      <c r="M11" s="51">
        <v>2024</v>
      </c>
      <c r="N11" s="51">
        <v>2025</v>
      </c>
      <c r="O11" s="51">
        <v>2026</v>
      </c>
      <c r="P11" s="51">
        <v>2027</v>
      </c>
      <c r="Q11" s="51">
        <v>2028</v>
      </c>
      <c r="R11" s="51">
        <v>2029</v>
      </c>
      <c r="S11" s="51">
        <v>2030</v>
      </c>
      <c r="T11" s="51">
        <v>2031</v>
      </c>
      <c r="U11" s="51">
        <v>2032</v>
      </c>
      <c r="V11" s="51">
        <v>2033</v>
      </c>
      <c r="W11" s="51">
        <v>2034</v>
      </c>
      <c r="X11" s="51">
        <v>2035</v>
      </c>
      <c r="Y11" s="51"/>
    </row>
    <row r="12" spans="1:67" ht="15">
      <c r="E12" s="58" t="str">
        <f>CONCATENATE("HOMES_",E11)</f>
        <v>HOMES_2016</v>
      </c>
      <c r="F12" s="53" t="str">
        <f t="shared" ref="F12:X12" si="0">CONCATENATE("HOMES_",F11)</f>
        <v>HOMES_2017</v>
      </c>
      <c r="G12" s="53" t="str">
        <f t="shared" si="0"/>
        <v>HOMES_2018</v>
      </c>
      <c r="H12" s="53" t="str">
        <f t="shared" si="0"/>
        <v>HOMES_2019</v>
      </c>
      <c r="I12" s="53" t="str">
        <f t="shared" si="0"/>
        <v>HOMES_2020</v>
      </c>
      <c r="J12" s="53" t="str">
        <f t="shared" si="0"/>
        <v>HOMES_2021</v>
      </c>
      <c r="K12" s="53" t="str">
        <f t="shared" si="0"/>
        <v>HOMES_2022</v>
      </c>
      <c r="L12" s="53" t="str">
        <f t="shared" si="0"/>
        <v>HOMES_2023</v>
      </c>
      <c r="M12" s="53" t="str">
        <f t="shared" si="0"/>
        <v>HOMES_2024</v>
      </c>
      <c r="N12" s="53" t="str">
        <f t="shared" si="0"/>
        <v>HOMES_2025</v>
      </c>
      <c r="O12" s="53" t="str">
        <f t="shared" si="0"/>
        <v>HOMES_2026</v>
      </c>
      <c r="P12" s="53" t="str">
        <f t="shared" si="0"/>
        <v>HOMES_2027</v>
      </c>
      <c r="Q12" s="53" t="str">
        <f t="shared" si="0"/>
        <v>HOMES_2028</v>
      </c>
      <c r="R12" s="53" t="str">
        <f t="shared" si="0"/>
        <v>HOMES_2029</v>
      </c>
      <c r="S12" s="53" t="str">
        <f t="shared" si="0"/>
        <v>HOMES_2030</v>
      </c>
      <c r="T12" s="53" t="str">
        <f t="shared" si="0"/>
        <v>HOMES_2031</v>
      </c>
      <c r="U12" s="53" t="str">
        <f t="shared" si="0"/>
        <v>HOMES_2032</v>
      </c>
      <c r="V12" s="53" t="str">
        <f t="shared" si="0"/>
        <v>HOMES_2033</v>
      </c>
      <c r="W12" s="53" t="str">
        <f t="shared" si="0"/>
        <v>HOMES_2034</v>
      </c>
      <c r="X12" s="53" t="str">
        <f t="shared" si="0"/>
        <v>HOMES_2035</v>
      </c>
      <c r="Y12" s="54"/>
    </row>
    <row r="13" spans="1:67">
      <c r="D13" s="7" t="s">
        <v>48</v>
      </c>
      <c r="E13" s="26">
        <f ca="1">INDEX([1]!tbl_Forecast,MATCH($D$8&amp;$D13&amp;$D$7,[1]!rng_ForecastRowLookup,0),MATCH(E$11,[1]!rng_ForecastColumnLookup,0))</f>
        <v>4203528.2719999999</v>
      </c>
      <c r="F13" s="26">
        <f ca="1">INDEX([1]!tbl_Forecast,MATCH($D$8&amp;$D13&amp;$D$7,[1]!rng_ForecastRowLookup,0),MATCH(F$11,[1]!rng_ForecastColumnLookup,0))</f>
        <v>4193982.9785983553</v>
      </c>
      <c r="G13" s="26">
        <f ca="1">INDEX([1]!tbl_Forecast,MATCH($D$8&amp;$D13&amp;$D$7,[1]!rng_ForecastRowLookup,0),MATCH(G$11,[1]!rng_ForecastColumnLookup,0))</f>
        <v>4184459.3604704877</v>
      </c>
      <c r="H13" s="26">
        <f ca="1">INDEX([1]!tbl_Forecast,MATCH($D$8&amp;$D13&amp;$D$7,[1]!rng_ForecastRowLookup,0),MATCH(H$11,[1]!rng_ForecastColumnLookup,0))</f>
        <v>4174957.36839659</v>
      </c>
      <c r="I13" s="26">
        <f ca="1">INDEX([1]!tbl_Forecast,MATCH($D$8&amp;$D13&amp;$D$7,[1]!rng_ForecastRowLookup,0),MATCH(I$11,[1]!rng_ForecastColumnLookup,0))</f>
        <v>4165476.9532686244</v>
      </c>
      <c r="J13" s="26">
        <f ca="1">INDEX([1]!tbl_Forecast,MATCH($D$8&amp;$D13&amp;$D$7,[1]!rng_ForecastRowLookup,0),MATCH(J$11,[1]!rng_ForecastColumnLookup,0))</f>
        <v>4156018.0660900641</v>
      </c>
      <c r="K13" s="26">
        <f ca="1">INDEX([1]!tbl_Forecast,MATCH($D$8&amp;$D13&amp;$D$7,[1]!rng_ForecastRowLookup,0),MATCH(K$11,[1]!rng_ForecastColumnLookup,0))</f>
        <v>4146580.6579756448</v>
      </c>
      <c r="L13" s="26">
        <f ca="1">INDEX([1]!tbl_Forecast,MATCH($D$8&amp;$D13&amp;$D$7,[1]!rng_ForecastRowLookup,0),MATCH(L$11,[1]!rng_ForecastColumnLookup,0))</f>
        <v>4137164.6801511091</v>
      </c>
      <c r="M13" s="26">
        <f ca="1">INDEX([1]!tbl_Forecast,MATCH($D$8&amp;$D13&amp;$D$7,[1]!rng_ForecastRowLookup,0),MATCH(M$11,[1]!rng_ForecastColumnLookup,0))</f>
        <v>4127770.0839529554</v>
      </c>
      <c r="N13" s="26">
        <f ca="1">INDEX([1]!tbl_Forecast,MATCH($D$8&amp;$D13&amp;$D$7,[1]!rng_ForecastRowLookup,0),MATCH(N$11,[1]!rng_ForecastColumnLookup,0))</f>
        <v>4118396.8208281873</v>
      </c>
      <c r="O13" s="26">
        <f ca="1">INDEX([1]!tbl_Forecast,MATCH($D$8&amp;$D13&amp;$D$7,[1]!rng_ForecastRowLookup,0),MATCH(O$11,[1]!rng_ForecastColumnLookup,0))</f>
        <v>4109044.8423340586</v>
      </c>
      <c r="P13" s="26">
        <f ca="1">INDEX([1]!tbl_Forecast,MATCH($D$8&amp;$D13&amp;$D$7,[1]!rng_ForecastRowLookup,0),MATCH(P$11,[1]!rng_ForecastColumnLookup,0))</f>
        <v>4099714.1001378288</v>
      </c>
      <c r="Q13" s="26">
        <f ca="1">INDEX([1]!tbl_Forecast,MATCH($D$8&amp;$D13&amp;$D$7,[1]!rng_ForecastRowLookup,0),MATCH(Q$11,[1]!rng_ForecastColumnLookup,0))</f>
        <v>4090404.5460165106</v>
      </c>
      <c r="R13" s="26">
        <f ca="1">INDEX([1]!tbl_Forecast,MATCH($D$8&amp;$D13&amp;$D$7,[1]!rng_ForecastRowLookup,0),MATCH(R$11,[1]!rng_ForecastColumnLookup,0))</f>
        <v>4081116.1318566194</v>
      </c>
      <c r="S13" s="26">
        <f ca="1">INDEX([1]!tbl_Forecast,MATCH($D$8&amp;$D13&amp;$D$7,[1]!rng_ForecastRowLookup,0),MATCH(S$11,[1]!rng_ForecastColumnLookup,0))</f>
        <v>4071848.8096539262</v>
      </c>
      <c r="T13" s="26">
        <f ca="1">INDEX([1]!tbl_Forecast,MATCH($D$8&amp;$D13&amp;$D$7,[1]!rng_ForecastRowLookup,0),MATCH(T$11,[1]!rng_ForecastColumnLookup,0))</f>
        <v>4062602.5315132081</v>
      </c>
      <c r="U13" s="26">
        <f ca="1">INDEX([1]!tbl_Forecast,MATCH($D$8&amp;$D13&amp;$D$7,[1]!rng_ForecastRowLookup,0),MATCH(U$11,[1]!rng_ForecastColumnLookup,0))</f>
        <v>4053377.2496480034</v>
      </c>
      <c r="V13" s="26">
        <f ca="1">INDEX([1]!tbl_Forecast,MATCH($D$8&amp;$D13&amp;$D$7,[1]!rng_ForecastRowLookup,0),MATCH(V$11,[1]!rng_ForecastColumnLookup,0))</f>
        <v>4044172.9163803621</v>
      </c>
      <c r="W13" s="26">
        <f ca="1">INDEX([1]!tbl_Forecast,MATCH($D$8&amp;$D13&amp;$D$7,[1]!rng_ForecastRowLookup,0),MATCH(W$11,[1]!rng_ForecastColumnLookup,0))</f>
        <v>4034989.4841406001</v>
      </c>
      <c r="X13" s="26">
        <f ca="1">INDEX([1]!tbl_Forecast,MATCH($D$8&amp;$D13&amp;$D$7,[1]!rng_ForecastRowLookup,0),MATCH(X$11,[1]!rng_ForecastColumnLookup,0))</f>
        <v>4025826.9054670548</v>
      </c>
      <c r="Y13" s="26"/>
    </row>
    <row r="14" spans="1:67">
      <c r="D14" s="7" t="s">
        <v>49</v>
      </c>
      <c r="E14" s="26">
        <f ca="1">INDEX([1]!tbl_Forecast,MATCH($D$8&amp;$D14&amp;$D$7,[1]!rng_ForecastRowLookup,0),MATCH(E$11,[1]!rng_ForecastColumnLookup,0))</f>
        <v>926243.25609262148</v>
      </c>
      <c r="F14" s="26">
        <f ca="1">INDEX([1]!tbl_Forecast,MATCH($D$8&amp;$D14&amp;$D$7,[1]!rng_ForecastRowLookup,0),MATCH(F$11,[1]!rng_ForecastColumnLookup,0))</f>
        <v>924139.92640956037</v>
      </c>
      <c r="G14" s="26">
        <f ca="1">INDEX([1]!tbl_Forecast,MATCH($D$8&amp;$D14&amp;$D$7,[1]!rng_ForecastRowLookup,0),MATCH(G$11,[1]!rng_ForecastColumnLookup,0))</f>
        <v>922041.3730050053</v>
      </c>
      <c r="H14" s="26">
        <f ca="1">INDEX([1]!tbl_Forecast,MATCH($D$8&amp;$D14&amp;$D$7,[1]!rng_ForecastRowLookup,0),MATCH(H$11,[1]!rng_ForecastColumnLookup,0))</f>
        <v>919947.58503289847</v>
      </c>
      <c r="I14" s="26">
        <f ca="1">INDEX([1]!tbl_Forecast,MATCH($D$8&amp;$D14&amp;$D$7,[1]!rng_ForecastRowLookup,0),MATCH(I$11,[1]!rng_ForecastColumnLookup,0))</f>
        <v>917858.55167181045</v>
      </c>
      <c r="J14" s="26">
        <f ca="1">INDEX([1]!tbl_Forecast,MATCH($D$8&amp;$D14&amp;$D$7,[1]!rng_ForecastRowLookup,0),MATCH(J$11,[1]!rng_ForecastColumnLookup,0))</f>
        <v>915774.26212488639</v>
      </c>
      <c r="K14" s="26">
        <f ca="1">INDEX([1]!tbl_Forecast,MATCH($D$8&amp;$D14&amp;$D$7,[1]!rng_ForecastRowLookup,0),MATCH(K$11,[1]!rng_ForecastColumnLookup,0))</f>
        <v>913694.70561978838</v>
      </c>
      <c r="L14" s="26">
        <f ca="1">INDEX([1]!tbl_Forecast,MATCH($D$8&amp;$D14&amp;$D$7,[1]!rng_ForecastRowLookup,0),MATCH(L$11,[1]!rng_ForecastColumnLookup,0))</f>
        <v>911619.87140864041</v>
      </c>
      <c r="M14" s="26">
        <f ca="1">INDEX([1]!tbl_Forecast,MATCH($D$8&amp;$D14&amp;$D$7,[1]!rng_ForecastRowLookup,0),MATCH(M$11,[1]!rng_ForecastColumnLookup,0))</f>
        <v>909549.74876797362</v>
      </c>
      <c r="N14" s="26">
        <f ca="1">INDEX([1]!tbl_Forecast,MATCH($D$8&amp;$D14&amp;$D$7,[1]!rng_ForecastRowLookup,0),MATCH(N$11,[1]!rng_ForecastColumnLookup,0))</f>
        <v>907484.32699866977</v>
      </c>
      <c r="O14" s="26">
        <f ca="1">INDEX([1]!tbl_Forecast,MATCH($D$8&amp;$D14&amp;$D$7,[1]!rng_ForecastRowLookup,0),MATCH(O$11,[1]!rng_ForecastColumnLookup,0))</f>
        <v>905423.59542590659</v>
      </c>
      <c r="P14" s="26">
        <f ca="1">INDEX([1]!tbl_Forecast,MATCH($D$8&amp;$D14&amp;$D$7,[1]!rng_ForecastRowLookup,0),MATCH(P$11,[1]!rng_ForecastColumnLookup,0))</f>
        <v>903367.54339910217</v>
      </c>
      <c r="Q14" s="26">
        <f ca="1">INDEX([1]!tbl_Forecast,MATCH($D$8&amp;$D14&amp;$D$7,[1]!rng_ForecastRowLookup,0),MATCH(Q$11,[1]!rng_ForecastColumnLookup,0))</f>
        <v>901316.16029185988</v>
      </c>
      <c r="R14" s="26">
        <f ca="1">INDEX([1]!tbl_Forecast,MATCH($D$8&amp;$D14&amp;$D$7,[1]!rng_ForecastRowLookup,0),MATCH(R$11,[1]!rng_ForecastColumnLookup,0))</f>
        <v>899269.43550191447</v>
      </c>
      <c r="S14" s="26">
        <f ca="1">INDEX([1]!tbl_Forecast,MATCH($D$8&amp;$D14&amp;$D$7,[1]!rng_ForecastRowLookup,0),MATCH(S$11,[1]!rng_ForecastColumnLookup,0))</f>
        <v>897227.35845107585</v>
      </c>
      <c r="T14" s="26">
        <f ca="1">INDEX([1]!tbl_Forecast,MATCH($D$8&amp;$D14&amp;$D$7,[1]!rng_ForecastRowLookup,0),MATCH(T$11,[1]!rng_ForecastColumnLookup,0))</f>
        <v>895189.9185851753</v>
      </c>
      <c r="U14" s="26">
        <f ca="1">INDEX([1]!tbl_Forecast,MATCH($D$8&amp;$D14&amp;$D$7,[1]!rng_ForecastRowLookup,0),MATCH(U$11,[1]!rng_ForecastColumnLookup,0))</f>
        <v>893157.10537401051</v>
      </c>
      <c r="V14" s="26">
        <f ca="1">INDEX([1]!tbl_Forecast,MATCH($D$8&amp;$D14&amp;$D$7,[1]!rng_ForecastRowLookup,0),MATCH(V$11,[1]!rng_ForecastColumnLookup,0))</f>
        <v>891128.90831129183</v>
      </c>
      <c r="W14" s="26">
        <f ca="1">INDEX([1]!tbl_Forecast,MATCH($D$8&amp;$D14&amp;$D$7,[1]!rng_ForecastRowLookup,0),MATCH(W$11,[1]!rng_ForecastColumnLookup,0))</f>
        <v>889105.31691458682</v>
      </c>
      <c r="X14" s="26">
        <f ca="1">INDEX([1]!tbl_Forecast,MATCH($D$8&amp;$D14&amp;$D$7,[1]!rng_ForecastRowLookup,0),MATCH(X$11,[1]!rng_ForecastColumnLookup,0))</f>
        <v>887086.32072526717</v>
      </c>
      <c r="Y14" s="26"/>
    </row>
    <row r="15" spans="1:67">
      <c r="D15" s="7" t="s">
        <v>50</v>
      </c>
      <c r="E15" s="26">
        <f ca="1">INDEX([1]!tbl_Forecast,MATCH($D$8&amp;$D15&amp;$D$7,[1]!rng_ForecastRowLookup,0),MATCH(E$11,[1]!rng_ForecastColumnLookup,0))</f>
        <v>211180.07985625503</v>
      </c>
      <c r="F15" s="26">
        <f ca="1">INDEX([1]!tbl_Forecast,MATCH($D$8&amp;$D15&amp;$D$7,[1]!rng_ForecastRowLookup,0),MATCH(F$11,[1]!rng_ForecastColumnLookup,0))</f>
        <v>210700.52836963299</v>
      </c>
      <c r="G15" s="26">
        <f ca="1">INDEX([1]!tbl_Forecast,MATCH($D$8&amp;$D15&amp;$D$7,[1]!rng_ForecastRowLookup,0),MATCH(G$11,[1]!rng_ForecastColumnLookup,0))</f>
        <v>210222.06585706791</v>
      </c>
      <c r="H15" s="26">
        <f ca="1">INDEX([1]!tbl_Forecast,MATCH($D$8&amp;$D15&amp;$D$7,[1]!rng_ForecastRowLookup,0),MATCH(H$11,[1]!rng_ForecastColumnLookup,0))</f>
        <v>209744.68984569819</v>
      </c>
      <c r="I15" s="26">
        <f ca="1">INDEX([1]!tbl_Forecast,MATCH($D$8&amp;$D15&amp;$D$7,[1]!rng_ForecastRowLookup,0),MATCH(I$11,[1]!rng_ForecastColumnLookup,0))</f>
        <v>209268.39786827751</v>
      </c>
      <c r="J15" s="26">
        <f ca="1">INDEX([1]!tbl_Forecast,MATCH($D$8&amp;$D15&amp;$D$7,[1]!rng_ForecastRowLookup,0),MATCH(J$11,[1]!rng_ForecastColumnLookup,0))</f>
        <v>208793.18746316229</v>
      </c>
      <c r="K15" s="26">
        <f ca="1">INDEX([1]!tbl_Forecast,MATCH($D$8&amp;$D15&amp;$D$7,[1]!rng_ForecastRowLookup,0),MATCH(K$11,[1]!rng_ForecastColumnLookup,0))</f>
        <v>208319.05617429892</v>
      </c>
      <c r="L15" s="26">
        <f ca="1">INDEX([1]!tbl_Forecast,MATCH($D$8&amp;$D15&amp;$D$7,[1]!rng_ForecastRowLookup,0),MATCH(L$11,[1]!rng_ForecastColumnLookup,0))</f>
        <v>207846.00155121088</v>
      </c>
      <c r="M15" s="26">
        <f ca="1">INDEX([1]!tbl_Forecast,MATCH($D$8&amp;$D15&amp;$D$7,[1]!rng_ForecastRowLookup,0),MATCH(M$11,[1]!rng_ForecastColumnLookup,0))</f>
        <v>207374.0211489865</v>
      </c>
      <c r="N15" s="26">
        <f ca="1">INDEX([1]!tbl_Forecast,MATCH($D$8&amp;$D15&amp;$D$7,[1]!rng_ForecastRowLookup,0),MATCH(N$11,[1]!rng_ForecastColumnLookup,0))</f>
        <v>206903.11252826577</v>
      </c>
      <c r="O15" s="26">
        <f ca="1">INDEX([1]!tbl_Forecast,MATCH($D$8&amp;$D15&amp;$D$7,[1]!rng_ForecastRowLookup,0),MATCH(O$11,[1]!rng_ForecastColumnLookup,0))</f>
        <v>206433.27325522827</v>
      </c>
      <c r="P15" s="26">
        <f ca="1">INDEX([1]!tbl_Forecast,MATCH($D$8&amp;$D15&amp;$D$7,[1]!rng_ForecastRowLookup,0),MATCH(P$11,[1]!rng_ForecastColumnLookup,0))</f>
        <v>205964.50090158021</v>
      </c>
      <c r="Q15" s="26">
        <f ca="1">INDEX([1]!tbl_Forecast,MATCH($D$8&amp;$D15&amp;$D$7,[1]!rng_ForecastRowLookup,0),MATCH(Q$11,[1]!rng_ForecastColumnLookup,0))</f>
        <v>205496.79304454199</v>
      </c>
      <c r="R15" s="26">
        <f ca="1">INDEX([1]!tbl_Forecast,MATCH($D$8&amp;$D15&amp;$D$7,[1]!rng_ForecastRowLookup,0),MATCH(R$11,[1]!rng_ForecastColumnLookup,0))</f>
        <v>205030.14726683579</v>
      </c>
      <c r="S15" s="26">
        <f ca="1">INDEX([1]!tbl_Forecast,MATCH($D$8&amp;$D15&amp;$D$7,[1]!rng_ForecastRowLookup,0),MATCH(S$11,[1]!rng_ForecastColumnLookup,0))</f>
        <v>204564.56115667295</v>
      </c>
      <c r="T15" s="26">
        <f ca="1">INDEX([1]!tbl_Forecast,MATCH($D$8&amp;$D15&amp;$D$7,[1]!rng_ForecastRowLookup,0),MATCH(T$11,[1]!rng_ForecastColumnLookup,0))</f>
        <v>204100.03230774152</v>
      </c>
      <c r="U15" s="26">
        <f ca="1">INDEX([1]!tbl_Forecast,MATCH($D$8&amp;$D15&amp;$D$7,[1]!rng_ForecastRowLookup,0),MATCH(U$11,[1]!rng_ForecastColumnLookup,0))</f>
        <v>203636.55831919383</v>
      </c>
      <c r="V15" s="26">
        <f ca="1">INDEX([1]!tbl_Forecast,MATCH($D$8&amp;$D15&amp;$D$7,[1]!rng_ForecastRowLookup,0),MATCH(V$11,[1]!rng_ForecastColumnLookup,0))</f>
        <v>203174.13679563423</v>
      </c>
      <c r="W15" s="26">
        <f ca="1">INDEX([1]!tbl_Forecast,MATCH($D$8&amp;$D15&amp;$D$7,[1]!rng_ForecastRowLookup,0),MATCH(W$11,[1]!rng_ForecastColumnLookup,0))</f>
        <v>202712.76534710638</v>
      </c>
      <c r="X15" s="26">
        <f ca="1">INDEX([1]!tbl_Forecast,MATCH($D$8&amp;$D15&amp;$D$7,[1]!rng_ForecastRowLookup,0),MATCH(X$11,[1]!rng_ForecastColumnLookup,0))</f>
        <v>202252.44158908122</v>
      </c>
      <c r="Y15" s="26"/>
    </row>
    <row r="16" spans="1:67">
      <c r="D16" s="7" t="s">
        <v>51</v>
      </c>
      <c r="E16" s="26">
        <f ca="1">INDEX([1]!tbl_Forecast,MATCH($D$8&amp;$D16&amp;$D$7,[1]!rng_ForecastRowLookup,0),MATCH(E$11,[1]!rng_ForecastColumnLookup,0))</f>
        <v>572006.3278356482</v>
      </c>
      <c r="F16" s="26">
        <f ca="1">INDEX([1]!tbl_Forecast,MATCH($D$8&amp;$D16&amp;$D$7,[1]!rng_ForecastRowLookup,0),MATCH(F$11,[1]!rng_ForecastColumnLookup,0))</f>
        <v>565893.30394507048</v>
      </c>
      <c r="G16" s="26">
        <f ca="1">INDEX([1]!tbl_Forecast,MATCH($D$8&amp;$D16&amp;$D$7,[1]!rng_ForecastRowLookup,0),MATCH(G$11,[1]!rng_ForecastColumnLookup,0))</f>
        <v>559845.60985814757</v>
      </c>
      <c r="H16" s="26">
        <f ca="1">INDEX([1]!tbl_Forecast,MATCH($D$8&amp;$D16&amp;$D$7,[1]!rng_ForecastRowLookup,0),MATCH(H$11,[1]!rng_ForecastColumnLookup,0))</f>
        <v>553862.54739615123</v>
      </c>
      <c r="I16" s="26">
        <f ca="1">INDEX([1]!tbl_Forecast,MATCH($D$8&amp;$D16&amp;$D$7,[1]!rng_ForecastRowLookup,0),MATCH(I$11,[1]!rng_ForecastColumnLookup,0))</f>
        <v>547943.42584177968</v>
      </c>
      <c r="J16" s="26">
        <f ca="1">INDEX([1]!tbl_Forecast,MATCH($D$8&amp;$D16&amp;$D$7,[1]!rng_ForecastRowLookup,0),MATCH(J$11,[1]!rng_ForecastColumnLookup,0))</f>
        <v>542087.56185941794</v>
      </c>
      <c r="K16" s="26">
        <f ca="1">INDEX([1]!tbl_Forecast,MATCH($D$8&amp;$D16&amp;$D$7,[1]!rng_ForecastRowLookup,0),MATCH(K$11,[1]!rng_ForecastColumnLookup,0))</f>
        <v>536294.27941624937</v>
      </c>
      <c r="L16" s="26">
        <f ca="1">INDEX([1]!tbl_Forecast,MATCH($D$8&amp;$D16&amp;$D$7,[1]!rng_ForecastRowLookup,0),MATCH(L$11,[1]!rng_ForecastColumnLookup,0))</f>
        <v>530562.90970421082</v>
      </c>
      <c r="M16" s="26">
        <f ca="1">INDEX([1]!tbl_Forecast,MATCH($D$8&amp;$D16&amp;$D$7,[1]!rng_ForecastRowLookup,0),MATCH(M$11,[1]!rng_ForecastColumnLookup,0))</f>
        <v>524892.79106278194</v>
      </c>
      <c r="N16" s="26">
        <f ca="1">INDEX([1]!tbl_Forecast,MATCH($D$8&amp;$D16&amp;$D$7,[1]!rng_ForecastRowLookup,0),MATCH(N$11,[1]!rng_ForecastColumnLookup,0))</f>
        <v>519283.26890259917</v>
      </c>
      <c r="O16" s="26">
        <f ca="1">INDEX([1]!tbl_Forecast,MATCH($D$8&amp;$D16&amp;$D$7,[1]!rng_ForecastRowLookup,0),MATCH(O$11,[1]!rng_ForecastColumnLookup,0))</f>
        <v>513733.69562988722</v>
      </c>
      <c r="P16" s="26">
        <f ca="1">INDEX([1]!tbl_Forecast,MATCH($D$8&amp;$D16&amp;$D$7,[1]!rng_ForecastRowLookup,0),MATCH(P$11,[1]!rng_ForecastColumnLookup,0))</f>
        <v>508243.4305716962</v>
      </c>
      <c r="Q16" s="26">
        <f ca="1">INDEX([1]!tbl_Forecast,MATCH($D$8&amp;$D16&amp;$D$7,[1]!rng_ForecastRowLookup,0),MATCH(Q$11,[1]!rng_ForecastColumnLookup,0))</f>
        <v>502811.8399019395</v>
      </c>
      <c r="R16" s="26">
        <f ca="1">INDEX([1]!tbl_Forecast,MATCH($D$8&amp;$D16&amp;$D$7,[1]!rng_ForecastRowLookup,0),MATCH(R$11,[1]!rng_ForecastColumnLookup,0))</f>
        <v>497438.2965682213</v>
      </c>
      <c r="S16" s="26">
        <f ca="1">INDEX([1]!tbl_Forecast,MATCH($D$8&amp;$D16&amp;$D$7,[1]!rng_ForecastRowLookup,0),MATCH(S$11,[1]!rng_ForecastColumnLookup,0))</f>
        <v>492122.18021944637</v>
      </c>
      <c r="T16" s="26">
        <f ca="1">INDEX([1]!tbl_Forecast,MATCH($D$8&amp;$D16&amp;$D$7,[1]!rng_ForecastRowLookup,0),MATCH(T$11,[1]!rng_ForecastColumnLookup,0))</f>
        <v>486862.87713420321</v>
      </c>
      <c r="U16" s="26">
        <f ca="1">INDEX([1]!tbl_Forecast,MATCH($D$8&amp;$D16&amp;$D$7,[1]!rng_ForecastRowLookup,0),MATCH(U$11,[1]!rng_ForecastColumnLookup,0))</f>
        <v>481659.78014991269</v>
      </c>
      <c r="V16" s="26">
        <f ca="1">INDEX([1]!tbl_Forecast,MATCH($D$8&amp;$D16&amp;$D$7,[1]!rng_ForecastRowLookup,0),MATCH(V$11,[1]!rng_ForecastColumnLookup,0))</f>
        <v>476512.28859273402</v>
      </c>
      <c r="W16" s="26">
        <f ca="1">INDEX([1]!tbl_Forecast,MATCH($D$8&amp;$D16&amp;$D$7,[1]!rng_ForecastRowLookup,0),MATCH(W$11,[1]!rng_ForecastColumnLookup,0))</f>
        <v>471419.80820821953</v>
      </c>
      <c r="X16" s="26">
        <f ca="1">INDEX([1]!tbl_Forecast,MATCH($D$8&amp;$D16&amp;$D$7,[1]!rng_ForecastRowLookup,0),MATCH(X$11,[1]!rng_ForecastColumnLookup,0))</f>
        <v>466381.75109271082</v>
      </c>
      <c r="Y16" s="26"/>
    </row>
    <row r="17" spans="1:31">
      <c r="E17" s="26"/>
      <c r="F17" s="26"/>
      <c r="G17" s="26"/>
      <c r="H17" s="26"/>
      <c r="I17" s="26"/>
      <c r="J17" s="26"/>
      <c r="K17" s="26"/>
      <c r="L17" s="26"/>
      <c r="M17" s="26"/>
      <c r="N17" s="26"/>
      <c r="O17" s="26"/>
      <c r="P17" s="26"/>
      <c r="Q17" s="26"/>
      <c r="R17" s="26"/>
      <c r="S17" s="26"/>
      <c r="T17" s="26"/>
      <c r="U17" s="26"/>
      <c r="V17" s="26"/>
      <c r="W17" s="26"/>
      <c r="X17" s="26"/>
      <c r="Y17" s="26"/>
    </row>
    <row r="18" spans="1:31">
      <c r="B18" s="7" t="s">
        <v>58</v>
      </c>
      <c r="D18" s="7" t="s">
        <v>59</v>
      </c>
      <c r="E18" s="26">
        <f t="shared" ref="E18:X18" ca="1" si="1">SUM(E13:E16)</f>
        <v>5912957.9357845243</v>
      </c>
      <c r="F18" s="26">
        <f t="shared" ca="1" si="1"/>
        <v>5894716.7373226183</v>
      </c>
      <c r="G18" s="26">
        <f t="shared" ca="1" si="1"/>
        <v>5876568.4091907088</v>
      </c>
      <c r="H18" s="26">
        <f t="shared" ca="1" si="1"/>
        <v>5858512.1906713378</v>
      </c>
      <c r="I18" s="26">
        <f t="shared" ca="1" si="1"/>
        <v>5840547.3286504922</v>
      </c>
      <c r="J18" s="26">
        <f t="shared" ca="1" si="1"/>
        <v>5822673.077537531</v>
      </c>
      <c r="K18" s="26">
        <f t="shared" ca="1" si="1"/>
        <v>5804888.6991859814</v>
      </c>
      <c r="L18" s="26">
        <f t="shared" ca="1" si="1"/>
        <v>5787193.462815172</v>
      </c>
      <c r="M18" s="26">
        <f t="shared" ca="1" si="1"/>
        <v>5769586.6449326966</v>
      </c>
      <c r="N18" s="26">
        <f t="shared" ca="1" si="1"/>
        <v>5752067.5292577213</v>
      </c>
      <c r="O18" s="26">
        <f t="shared" ca="1" si="1"/>
        <v>5734635.406645081</v>
      </c>
      <c r="P18" s="26">
        <f t="shared" ca="1" si="1"/>
        <v>5717289.5750102066</v>
      </c>
      <c r="Q18" s="26">
        <f t="shared" ca="1" si="1"/>
        <v>5700029.3392548524</v>
      </c>
      <c r="R18" s="26">
        <f t="shared" ca="1" si="1"/>
        <v>5682854.0111935912</v>
      </c>
      <c r="S18" s="26">
        <f t="shared" ca="1" si="1"/>
        <v>5665762.9094811222</v>
      </c>
      <c r="T18" s="26">
        <f t="shared" ca="1" si="1"/>
        <v>5648755.3595403275</v>
      </c>
      <c r="U18" s="26">
        <f t="shared" ca="1" si="1"/>
        <v>5631830.6934911208</v>
      </c>
      <c r="V18" s="26">
        <f t="shared" ca="1" si="1"/>
        <v>5614988.250080023</v>
      </c>
      <c r="W18" s="26">
        <f t="shared" ca="1" si="1"/>
        <v>5598227.3746105134</v>
      </c>
      <c r="X18" s="26">
        <f t="shared" ca="1" si="1"/>
        <v>5581547.4188741138</v>
      </c>
      <c r="Y18" s="26"/>
      <c r="Z18" s="26"/>
    </row>
    <row r="19" spans="1:31">
      <c r="E19" s="26"/>
      <c r="F19" s="26"/>
      <c r="G19" s="26"/>
      <c r="H19" s="26"/>
      <c r="I19" s="26"/>
      <c r="J19" s="26"/>
      <c r="K19" s="26"/>
      <c r="L19" s="26"/>
      <c r="M19" s="26"/>
      <c r="N19" s="26"/>
      <c r="O19" s="26"/>
      <c r="P19" s="26"/>
      <c r="Q19" s="26"/>
      <c r="R19" s="26"/>
      <c r="S19" s="26"/>
      <c r="T19" s="26"/>
      <c r="U19" s="26"/>
      <c r="V19" s="26"/>
      <c r="W19" s="26"/>
      <c r="X19" s="26"/>
      <c r="Y19" s="26"/>
    </row>
    <row r="20" spans="1:31">
      <c r="E20" s="26"/>
      <c r="F20" s="26"/>
      <c r="G20" s="26"/>
      <c r="H20" s="26"/>
      <c r="I20" s="26"/>
      <c r="J20" s="26"/>
      <c r="K20" s="26"/>
      <c r="L20" s="26"/>
      <c r="M20" s="26"/>
      <c r="N20" s="26"/>
      <c r="O20" s="26"/>
      <c r="P20" s="26"/>
      <c r="Q20" s="26"/>
      <c r="R20" s="26"/>
      <c r="S20" s="26"/>
      <c r="T20" s="26"/>
      <c r="U20" s="26"/>
      <c r="V20" s="26"/>
      <c r="W20" s="26"/>
      <c r="X20" s="26"/>
      <c r="Y20" s="26"/>
    </row>
    <row r="21" spans="1:31" ht="15">
      <c r="A21" s="64" t="s">
        <v>143</v>
      </c>
      <c r="E21" s="26"/>
      <c r="F21" s="26"/>
      <c r="G21" s="26"/>
      <c r="H21" s="26"/>
      <c r="I21" s="26"/>
      <c r="J21" s="26"/>
      <c r="K21" s="26"/>
      <c r="L21" s="26"/>
      <c r="M21" s="26"/>
      <c r="N21" s="26"/>
      <c r="O21" s="26"/>
      <c r="P21" s="26"/>
      <c r="Q21" s="26"/>
      <c r="R21" s="26"/>
      <c r="S21" s="26"/>
      <c r="T21" s="26"/>
      <c r="U21" s="26"/>
      <c r="V21" s="26"/>
      <c r="W21" s="26"/>
      <c r="X21" s="26"/>
      <c r="Y21" s="26"/>
    </row>
    <row r="22" spans="1:31" ht="15">
      <c r="A22" s="7" t="s">
        <v>151</v>
      </c>
      <c r="E22" s="46">
        <v>1</v>
      </c>
      <c r="F22" s="46">
        <v>2</v>
      </c>
      <c r="G22" s="46">
        <v>3</v>
      </c>
      <c r="H22" s="46">
        <v>4</v>
      </c>
      <c r="I22" s="46">
        <v>5</v>
      </c>
      <c r="J22" s="46">
        <v>6</v>
      </c>
      <c r="K22" s="46">
        <v>7</v>
      </c>
      <c r="L22" s="46">
        <v>8</v>
      </c>
      <c r="M22" s="46">
        <v>9</v>
      </c>
      <c r="N22" s="46">
        <v>10</v>
      </c>
      <c r="O22" s="46">
        <v>11</v>
      </c>
      <c r="P22" s="46">
        <v>12</v>
      </c>
      <c r="Q22" s="46">
        <v>13</v>
      </c>
      <c r="R22" s="46">
        <v>14</v>
      </c>
      <c r="S22" s="46">
        <v>15</v>
      </c>
      <c r="T22" s="46">
        <v>16</v>
      </c>
      <c r="U22" s="46">
        <v>17</v>
      </c>
      <c r="V22" s="46">
        <v>18</v>
      </c>
      <c r="W22" s="46">
        <v>19</v>
      </c>
      <c r="X22" s="46">
        <v>20</v>
      </c>
      <c r="Y22" s="46"/>
    </row>
    <row r="23" spans="1:31">
      <c r="D23" s="7" t="str">
        <f>D13</f>
        <v>Single Family</v>
      </c>
      <c r="E23" s="26">
        <f>IF(E$22&lt;=1/$C$43,0,INDEX('SC-New'!$E136:$Y136,1,E$22-1/$C$43))</f>
        <v>0</v>
      </c>
      <c r="F23" s="26">
        <f>IF(F$22&lt;=1/$C$43,0,INDEX('SC-New'!$E136:$Y136,1,F$22-1/$C$43))</f>
        <v>0</v>
      </c>
      <c r="G23" s="26">
        <f>IF(G$22&lt;=1/$C$43,0,INDEX('SC-New'!$E136:$Y136,1,G$22-1/$C$43))</f>
        <v>0</v>
      </c>
      <c r="H23" s="26">
        <f>IF(H$22&lt;=1/$C$43,0,INDEX('SC-New'!$E136:$Y136,1,H$22-1/$C$43))</f>
        <v>0</v>
      </c>
      <c r="I23" s="26">
        <f>IF(I$22&lt;=1/$C$43,0,INDEX('SC-New'!$E136:$Y136,1,I$22-1/$C$43))</f>
        <v>0</v>
      </c>
      <c r="J23" s="26">
        <f>IF(J$22&lt;=1/$C$43,0,INDEX('SC-New'!$E136:$Y136,1,J$22-1/$C$43))</f>
        <v>0</v>
      </c>
      <c r="K23" s="26">
        <f>IF(K$22&lt;=1/$C$43,0,INDEX('SC-New'!$E136:$Y136,1,K$22-1/$C$43))</f>
        <v>0</v>
      </c>
      <c r="L23" s="26">
        <f>IF(L$22&lt;=1/$C$43,0,INDEX('SC-New'!$E136:$Y136,1,L$22-1/$C$43))</f>
        <v>0</v>
      </c>
      <c r="M23" s="26">
        <f>IF(M$22&lt;=1/$C$43,0,INDEX('SC-New'!$E136:$Y136,1,M$22-1/$C$43))</f>
        <v>0</v>
      </c>
      <c r="N23" s="26">
        <f>IF(N$22&lt;=1/$C$43,0,INDEX('SC-New'!$E136:$Y136,1,N$22-1/$C$43))</f>
        <v>0</v>
      </c>
      <c r="O23" s="26">
        <f>IF(O$22&lt;=1/$C$43,0,INDEX('SC-New'!$E136:$Y136,1,O$22-1/$C$43))</f>
        <v>0</v>
      </c>
      <c r="P23" s="26">
        <f>IF(P$22&lt;=1/$C$43,0,INDEX('SC-New'!$E136:$Y136,1,P$22-1/$C$43))</f>
        <v>0</v>
      </c>
      <c r="Q23" s="26">
        <f>IF(Q$22&lt;=1/$C$43,0,INDEX('SC-New'!$E136:$Y136,1,Q$22-1/$C$43))</f>
        <v>0</v>
      </c>
      <c r="R23" s="26">
        <f>IF(R$22&lt;=1/$C$43,0,INDEX('SC-New'!$E136:$Y136,1,R$22-1/$C$43))</f>
        <v>0</v>
      </c>
      <c r="S23" s="26">
        <f>IF(S$22&lt;=1/$C$43,0,INDEX('SC-New'!$E136:$Y136,1,S$22-1/$C$43))</f>
        <v>0</v>
      </c>
      <c r="T23" s="26">
        <f>IF(T$22&lt;=1/$C$43,0,INDEX('SC-New'!$E136:$Y136,1,T$22-1/$C$43))</f>
        <v>0</v>
      </c>
      <c r="U23" s="26">
        <f ca="1">IF(U$22&lt;=1/$C$43,0,INDEX('SC-New'!$E136:$Y136,1,U$22-1/$C$43))</f>
        <v>62121.587168999999</v>
      </c>
      <c r="V23" s="26">
        <f ca="1">IF(V$22&lt;=1/$C$43,0,INDEX('SC-New'!$E136:$Y136,1,V$22-1/$C$43))</f>
        <v>58353.606033579999</v>
      </c>
      <c r="W23" s="26">
        <f ca="1">IF(W$22&lt;=1/$C$43,0,INDEX('SC-New'!$E136:$Y136,1,W$22-1/$C$43))</f>
        <v>53820.934120215199</v>
      </c>
      <c r="X23" s="26">
        <f ca="1">IF(X$22&lt;=1/$C$43,0,INDEX('SC-New'!$E136:$Y136,1,X$22-1/$C$43))</f>
        <v>50207.266531066685</v>
      </c>
      <c r="Y23" s="26"/>
      <c r="Z23" s="26"/>
      <c r="AA23" s="26"/>
      <c r="AB23" s="26"/>
      <c r="AC23" s="26"/>
      <c r="AD23" s="26"/>
      <c r="AE23" s="26"/>
    </row>
    <row r="24" spans="1:31">
      <c r="D24" s="7" t="str">
        <f>D14</f>
        <v>Multifamily - Low Rise</v>
      </c>
      <c r="E24" s="26">
        <f>IF(E$22&lt;=1/$C$43,0,INDEX('SC-New'!$E137:$Y137,1,E$22-1/$C$43))</f>
        <v>0</v>
      </c>
      <c r="F24" s="26">
        <f>IF(F$22&lt;=1/$C$43,0,INDEX('SC-New'!$E137:$Y137,1,F$22-1/$C$43))</f>
        <v>0</v>
      </c>
      <c r="G24" s="26">
        <f>IF(G$22&lt;=1/$C$43,0,INDEX('SC-New'!$E137:$Y137,1,G$22-1/$C$43))</f>
        <v>0</v>
      </c>
      <c r="H24" s="26">
        <f>IF(H$22&lt;=1/$C$43,0,INDEX('SC-New'!$E137:$Y137,1,H$22-1/$C$43))</f>
        <v>0</v>
      </c>
      <c r="I24" s="26">
        <f>IF(I$22&lt;=1/$C$43,0,INDEX('SC-New'!$E137:$Y137,1,I$22-1/$C$43))</f>
        <v>0</v>
      </c>
      <c r="J24" s="26">
        <f>IF(J$22&lt;=1/$C$43,0,INDEX('SC-New'!$E137:$Y137,1,J$22-1/$C$43))</f>
        <v>0</v>
      </c>
      <c r="K24" s="26">
        <f>IF(K$22&lt;=1/$C$43,0,INDEX('SC-New'!$E137:$Y137,1,K$22-1/$C$43))</f>
        <v>0</v>
      </c>
      <c r="L24" s="26">
        <f>IF(L$22&lt;=1/$C$43,0,INDEX('SC-New'!$E137:$Y137,1,L$22-1/$C$43))</f>
        <v>0</v>
      </c>
      <c r="M24" s="26">
        <f>IF(M$22&lt;=1/$C$43,0,INDEX('SC-New'!$E137:$Y137,1,M$22-1/$C$43))</f>
        <v>0</v>
      </c>
      <c r="N24" s="26">
        <f>IF(N$22&lt;=1/$C$43,0,INDEX('SC-New'!$E137:$Y137,1,N$22-1/$C$43))</f>
        <v>0</v>
      </c>
      <c r="O24" s="26">
        <f>IF(O$22&lt;=1/$C$43,0,INDEX('SC-New'!$E137:$Y137,1,O$22-1/$C$43))</f>
        <v>0</v>
      </c>
      <c r="P24" s="26">
        <f>IF(P$22&lt;=1/$C$43,0,INDEX('SC-New'!$E137:$Y137,1,P$22-1/$C$43))</f>
        <v>0</v>
      </c>
      <c r="Q24" s="26">
        <f>IF(Q$22&lt;=1/$C$43,0,INDEX('SC-New'!$E137:$Y137,1,Q$22-1/$C$43))</f>
        <v>0</v>
      </c>
      <c r="R24" s="26">
        <f>IF(R$22&lt;=1/$C$43,0,INDEX('SC-New'!$E137:$Y137,1,R$22-1/$C$43))</f>
        <v>0</v>
      </c>
      <c r="S24" s="26">
        <f>IF(S$22&lt;=1/$C$43,0,INDEX('SC-New'!$E137:$Y137,1,S$22-1/$C$43))</f>
        <v>0</v>
      </c>
      <c r="T24" s="26">
        <f>IF(T$22&lt;=1/$C$43,0,INDEX('SC-New'!$E137:$Y137,1,T$22-1/$C$43))</f>
        <v>0</v>
      </c>
      <c r="U24" s="26">
        <f ca="1">IF(U$22&lt;=1/$C$43,0,INDEX('SC-New'!$E137:$Y137,1,U$22-1/$C$43))</f>
        <v>23057.453261174356</v>
      </c>
      <c r="V24" s="26">
        <f ca="1">IF(V$22&lt;=1/$C$43,0,INDEX('SC-New'!$E137:$Y137,1,V$22-1/$C$43))</f>
        <v>22360.696226992823</v>
      </c>
      <c r="W24" s="26">
        <f ca="1">IF(W$22&lt;=1/$C$43,0,INDEX('SC-New'!$E137:$Y137,1,W$22-1/$C$43))</f>
        <v>21525.066263949462</v>
      </c>
      <c r="X24" s="26">
        <f ca="1">IF(X$22&lt;=1/$C$43,0,INDEX('SC-New'!$E137:$Y137,1,X$22-1/$C$43))</f>
        <v>20044.294849622289</v>
      </c>
      <c r="Y24" s="26"/>
      <c r="Z24" s="26"/>
      <c r="AA24" s="26"/>
      <c r="AB24" s="26"/>
      <c r="AC24" s="26"/>
      <c r="AD24" s="26"/>
      <c r="AE24" s="26"/>
    </row>
    <row r="25" spans="1:31">
      <c r="D25" s="7" t="str">
        <f>D15</f>
        <v>Multifamily - High Rise</v>
      </c>
      <c r="E25" s="26">
        <f>IF(E$22&lt;=1/$C$43,0,INDEX('SC-New'!$E138:$Y138,1,E$22-1/$C$43))</f>
        <v>0</v>
      </c>
      <c r="F25" s="26">
        <f>IF(F$22&lt;=1/$C$43,0,INDEX('SC-New'!$E138:$Y138,1,F$22-1/$C$43))</f>
        <v>0</v>
      </c>
      <c r="G25" s="26">
        <f>IF(G$22&lt;=1/$C$43,0,INDEX('SC-New'!$E138:$Y138,1,G$22-1/$C$43))</f>
        <v>0</v>
      </c>
      <c r="H25" s="26">
        <f>IF(H$22&lt;=1/$C$43,0,INDEX('SC-New'!$E138:$Y138,1,H$22-1/$C$43))</f>
        <v>0</v>
      </c>
      <c r="I25" s="26">
        <f>IF(I$22&lt;=1/$C$43,0,INDEX('SC-New'!$E138:$Y138,1,I$22-1/$C$43))</f>
        <v>0</v>
      </c>
      <c r="J25" s="26">
        <f>IF(J$22&lt;=1/$C$43,0,INDEX('SC-New'!$E138:$Y138,1,J$22-1/$C$43))</f>
        <v>0</v>
      </c>
      <c r="K25" s="26">
        <f>IF(K$22&lt;=1/$C$43,0,INDEX('SC-New'!$E138:$Y138,1,K$22-1/$C$43))</f>
        <v>0</v>
      </c>
      <c r="L25" s="26">
        <f>IF(L$22&lt;=1/$C$43,0,INDEX('SC-New'!$E138:$Y138,1,L$22-1/$C$43))</f>
        <v>0</v>
      </c>
      <c r="M25" s="26">
        <f>IF(M$22&lt;=1/$C$43,0,INDEX('SC-New'!$E138:$Y138,1,M$22-1/$C$43))</f>
        <v>0</v>
      </c>
      <c r="N25" s="26">
        <f>IF(N$22&lt;=1/$C$43,0,INDEX('SC-New'!$E138:$Y138,1,N$22-1/$C$43))</f>
        <v>0</v>
      </c>
      <c r="O25" s="26">
        <f>IF(O$22&lt;=1/$C$43,0,INDEX('SC-New'!$E138:$Y138,1,O$22-1/$C$43))</f>
        <v>0</v>
      </c>
      <c r="P25" s="26">
        <f>IF(P$22&lt;=1/$C$43,0,INDEX('SC-New'!$E138:$Y138,1,P$22-1/$C$43))</f>
        <v>0</v>
      </c>
      <c r="Q25" s="26">
        <f>IF(Q$22&lt;=1/$C$43,0,INDEX('SC-New'!$E138:$Y138,1,Q$22-1/$C$43))</f>
        <v>0</v>
      </c>
      <c r="R25" s="26">
        <f>IF(R$22&lt;=1/$C$43,0,INDEX('SC-New'!$E138:$Y138,1,R$22-1/$C$43))</f>
        <v>0</v>
      </c>
      <c r="S25" s="26">
        <f>IF(S$22&lt;=1/$C$43,0,INDEX('SC-New'!$E138:$Y138,1,S$22-1/$C$43))</f>
        <v>0</v>
      </c>
      <c r="T25" s="26">
        <f>IF(T$22&lt;=1/$C$43,0,INDEX('SC-New'!$E138:$Y138,1,T$22-1/$C$43))</f>
        <v>0</v>
      </c>
      <c r="U25" s="26">
        <f ca="1">IF(U$22&lt;=1/$C$43,0,INDEX('SC-New'!$E138:$Y138,1,U$22-1/$C$43))</f>
        <v>5176.2009811814241</v>
      </c>
      <c r="V25" s="26">
        <f ca="1">IF(V$22&lt;=1/$C$43,0,INDEX('SC-New'!$E138:$Y138,1,V$22-1/$C$43))</f>
        <v>5090.4493106061327</v>
      </c>
      <c r="W25" s="26">
        <f ca="1">IF(W$22&lt;=1/$C$43,0,INDEX('SC-New'!$E138:$Y138,1,W$22-1/$C$43))</f>
        <v>4973.9696402809404</v>
      </c>
      <c r="X25" s="26">
        <f ca="1">IF(X$22&lt;=1/$C$43,0,INDEX('SC-New'!$E138:$Y138,1,X$22-1/$C$43))</f>
        <v>4524.9886085910102</v>
      </c>
      <c r="Y25" s="26"/>
      <c r="Z25" s="26"/>
      <c r="AA25" s="26"/>
      <c r="AB25" s="26"/>
      <c r="AC25" s="26"/>
      <c r="AD25" s="26"/>
      <c r="AE25" s="26"/>
    </row>
    <row r="26" spans="1:31">
      <c r="D26" s="7" t="str">
        <f>D16</f>
        <v>Manufactured</v>
      </c>
      <c r="E26" s="26">
        <f>IF(E$22&lt;=1/$C$43,0,INDEX('SC-New'!$E139:$Y139,1,E$22-1/$C$43))</f>
        <v>0</v>
      </c>
      <c r="F26" s="26">
        <f>IF(F$22&lt;=1/$C$43,0,INDEX('SC-New'!$E139:$Y139,1,F$22-1/$C$43))</f>
        <v>0</v>
      </c>
      <c r="G26" s="26">
        <f>IF(G$22&lt;=1/$C$43,0,INDEX('SC-New'!$E139:$Y139,1,G$22-1/$C$43))</f>
        <v>0</v>
      </c>
      <c r="H26" s="26">
        <f>IF(H$22&lt;=1/$C$43,0,INDEX('SC-New'!$E139:$Y139,1,H$22-1/$C$43))</f>
        <v>0</v>
      </c>
      <c r="I26" s="26">
        <f>IF(I$22&lt;=1/$C$43,0,INDEX('SC-New'!$E139:$Y139,1,I$22-1/$C$43))</f>
        <v>0</v>
      </c>
      <c r="J26" s="26">
        <f>IF(J$22&lt;=1/$C$43,0,INDEX('SC-New'!$E139:$Y139,1,J$22-1/$C$43))</f>
        <v>0</v>
      </c>
      <c r="K26" s="26">
        <f>IF(K$22&lt;=1/$C$43,0,INDEX('SC-New'!$E139:$Y139,1,K$22-1/$C$43))</f>
        <v>0</v>
      </c>
      <c r="L26" s="26">
        <f>IF(L$22&lt;=1/$C$43,0,INDEX('SC-New'!$E139:$Y139,1,L$22-1/$C$43))</f>
        <v>0</v>
      </c>
      <c r="M26" s="26">
        <f>IF(M$22&lt;=1/$C$43,0,INDEX('SC-New'!$E139:$Y139,1,M$22-1/$C$43))</f>
        <v>0</v>
      </c>
      <c r="N26" s="26">
        <f>IF(N$22&lt;=1/$C$43,0,INDEX('SC-New'!$E139:$Y139,1,N$22-1/$C$43))</f>
        <v>0</v>
      </c>
      <c r="O26" s="26">
        <f>IF(O$22&lt;=1/$C$43,0,INDEX('SC-New'!$E139:$Y139,1,O$22-1/$C$43))</f>
        <v>0</v>
      </c>
      <c r="P26" s="26">
        <f>IF(P$22&lt;=1/$C$43,0,INDEX('SC-New'!$E139:$Y139,1,P$22-1/$C$43))</f>
        <v>0</v>
      </c>
      <c r="Q26" s="26">
        <f>IF(Q$22&lt;=1/$C$43,0,INDEX('SC-New'!$E139:$Y139,1,Q$22-1/$C$43))</f>
        <v>0</v>
      </c>
      <c r="R26" s="26">
        <f>IF(R$22&lt;=1/$C$43,0,INDEX('SC-New'!$E139:$Y139,1,R$22-1/$C$43))</f>
        <v>0</v>
      </c>
      <c r="S26" s="26">
        <f>IF(S$22&lt;=1/$C$43,0,INDEX('SC-New'!$E139:$Y139,1,S$22-1/$C$43))</f>
        <v>0</v>
      </c>
      <c r="T26" s="26">
        <f>IF(T$22&lt;=1/$C$43,0,INDEX('SC-New'!$E139:$Y139,1,T$22-1/$C$43))</f>
        <v>0</v>
      </c>
      <c r="U26" s="26">
        <f ca="1">IF(U$22&lt;=1/$C$43,0,INDEX('SC-New'!$E139:$Y139,1,U$22-1/$C$43))</f>
        <v>1852.7492264467592</v>
      </c>
      <c r="V26" s="26">
        <f ca="1">IF(V$22&lt;=1/$C$43,0,INDEX('SC-New'!$E139:$Y139,1,V$22-1/$C$43))</f>
        <v>1831.3265290160107</v>
      </c>
      <c r="W26" s="26">
        <f ca="1">IF(W$22&lt;=1/$C$43,0,INDEX('SC-New'!$E139:$Y139,1,W$22-1/$C$43))</f>
        <v>1845.7999036835802</v>
      </c>
      <c r="X26" s="26">
        <f ca="1">IF(X$22&lt;=1/$C$43,0,INDEX('SC-New'!$E139:$Y139,1,X$22-1/$C$43))</f>
        <v>1845.5649396657082</v>
      </c>
      <c r="Y26" s="26"/>
      <c r="Z26" s="26"/>
      <c r="AA26" s="26"/>
      <c r="AB26" s="26"/>
      <c r="AC26" s="26"/>
      <c r="AD26" s="26"/>
      <c r="AE26" s="26"/>
    </row>
    <row r="27" spans="1:31">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row>
    <row r="28" spans="1:31">
      <c r="D28" s="7" t="s">
        <v>144</v>
      </c>
      <c r="E28" s="26">
        <f t="shared" ref="E28:X28" si="2">SUM(E23:E26)</f>
        <v>0</v>
      </c>
      <c r="F28" s="26">
        <f t="shared" si="2"/>
        <v>0</v>
      </c>
      <c r="G28" s="26">
        <f t="shared" si="2"/>
        <v>0</v>
      </c>
      <c r="H28" s="26">
        <f t="shared" si="2"/>
        <v>0</v>
      </c>
      <c r="I28" s="26">
        <f t="shared" si="2"/>
        <v>0</v>
      </c>
      <c r="J28" s="26">
        <f t="shared" si="2"/>
        <v>0</v>
      </c>
      <c r="K28" s="26">
        <f t="shared" si="2"/>
        <v>0</v>
      </c>
      <c r="L28" s="26">
        <f t="shared" si="2"/>
        <v>0</v>
      </c>
      <c r="M28" s="26">
        <f t="shared" si="2"/>
        <v>0</v>
      </c>
      <c r="N28" s="26">
        <f t="shared" si="2"/>
        <v>0</v>
      </c>
      <c r="O28" s="26">
        <f t="shared" si="2"/>
        <v>0</v>
      </c>
      <c r="P28" s="26">
        <f t="shared" si="2"/>
        <v>0</v>
      </c>
      <c r="Q28" s="26">
        <f t="shared" si="2"/>
        <v>0</v>
      </c>
      <c r="R28" s="26">
        <f t="shared" si="2"/>
        <v>0</v>
      </c>
      <c r="S28" s="26">
        <f t="shared" si="2"/>
        <v>0</v>
      </c>
      <c r="T28" s="26">
        <f t="shared" si="2"/>
        <v>0</v>
      </c>
      <c r="U28" s="26">
        <f t="shared" ca="1" si="2"/>
        <v>92207.990637802533</v>
      </c>
      <c r="V28" s="26">
        <f t="shared" ca="1" si="2"/>
        <v>87636.078100194951</v>
      </c>
      <c r="W28" s="26">
        <f t="shared" ca="1" si="2"/>
        <v>82165.769928129172</v>
      </c>
      <c r="X28" s="26">
        <f t="shared" ca="1" si="2"/>
        <v>76622.114928945695</v>
      </c>
      <c r="Y28" s="26"/>
      <c r="Z28" s="26"/>
      <c r="AA28" s="26"/>
      <c r="AB28" s="26"/>
      <c r="AC28" s="26"/>
      <c r="AD28" s="26"/>
      <c r="AE28" s="26"/>
    </row>
    <row r="29" spans="1:31">
      <c r="E29" s="26"/>
      <c r="F29" s="26"/>
      <c r="G29" s="26"/>
      <c r="H29" s="26"/>
      <c r="I29" s="26"/>
      <c r="J29" s="26"/>
      <c r="K29" s="26"/>
      <c r="L29" s="26"/>
      <c r="M29" s="26"/>
      <c r="N29" s="26"/>
      <c r="O29" s="26"/>
      <c r="P29" s="26"/>
      <c r="Q29" s="26"/>
      <c r="R29" s="26"/>
      <c r="S29" s="26"/>
      <c r="T29" s="26"/>
      <c r="U29" s="26"/>
      <c r="V29" s="26"/>
      <c r="W29" s="26"/>
      <c r="X29" s="26"/>
      <c r="Y29" s="26"/>
    </row>
    <row r="30" spans="1:31">
      <c r="E30" s="26"/>
      <c r="F30" s="26"/>
      <c r="G30" s="26"/>
      <c r="H30" s="26"/>
      <c r="I30" s="26"/>
      <c r="J30" s="26"/>
      <c r="K30" s="26"/>
      <c r="L30" s="26"/>
      <c r="M30" s="26"/>
      <c r="N30" s="26"/>
      <c r="O30" s="26"/>
      <c r="P30" s="26"/>
      <c r="Q30" s="26"/>
      <c r="R30" s="26"/>
      <c r="S30" s="26"/>
      <c r="T30" s="26"/>
      <c r="U30" s="26"/>
      <c r="V30" s="26"/>
      <c r="W30" s="26"/>
      <c r="X30" s="26"/>
      <c r="Y30" s="26"/>
    </row>
    <row r="31" spans="1:31" ht="15">
      <c r="A31" s="64" t="s">
        <v>145</v>
      </c>
      <c r="E31" s="26"/>
      <c r="F31" s="26"/>
      <c r="G31" s="26"/>
      <c r="H31" s="26"/>
      <c r="I31" s="26"/>
      <c r="J31" s="26"/>
      <c r="K31" s="26"/>
      <c r="L31" s="26"/>
      <c r="M31" s="26"/>
      <c r="N31" s="26"/>
      <c r="O31" s="26"/>
      <c r="P31" s="26"/>
      <c r="Q31" s="26"/>
      <c r="R31" s="26"/>
      <c r="S31" s="26"/>
      <c r="T31" s="26"/>
      <c r="U31" s="26"/>
      <c r="V31" s="26"/>
      <c r="W31" s="26"/>
      <c r="X31" s="26"/>
      <c r="Y31" s="26"/>
      <c r="Z31" s="39">
        <v>0.85</v>
      </c>
    </row>
    <row r="32" spans="1:31">
      <c r="E32" s="26">
        <v>2</v>
      </c>
      <c r="F32" s="26">
        <v>3</v>
      </c>
      <c r="G32" s="26">
        <v>4</v>
      </c>
      <c r="H32" s="26">
        <v>5</v>
      </c>
      <c r="I32" s="26">
        <v>6</v>
      </c>
      <c r="J32" s="26">
        <v>7</v>
      </c>
      <c r="K32" s="26">
        <v>8</v>
      </c>
      <c r="L32" s="26">
        <v>9</v>
      </c>
      <c r="M32" s="26">
        <v>10</v>
      </c>
      <c r="N32" s="26">
        <v>11</v>
      </c>
      <c r="O32" s="26">
        <v>12</v>
      </c>
      <c r="P32" s="26">
        <v>13</v>
      </c>
      <c r="Q32" s="26">
        <v>14</v>
      </c>
      <c r="R32" s="26">
        <v>15</v>
      </c>
      <c r="S32" s="26">
        <v>16</v>
      </c>
      <c r="T32" s="26">
        <v>17</v>
      </c>
      <c r="U32" s="26">
        <v>18</v>
      </c>
      <c r="V32" s="26">
        <v>19</v>
      </c>
      <c r="W32" s="26">
        <v>20</v>
      </c>
      <c r="X32" s="26">
        <v>21</v>
      </c>
      <c r="Y32" s="26">
        <v>22</v>
      </c>
      <c r="Z32" s="40" t="s">
        <v>146</v>
      </c>
    </row>
    <row r="33" spans="1:29">
      <c r="D33" s="7" t="str">
        <f>D13</f>
        <v>Single Family</v>
      </c>
      <c r="E33" s="26">
        <f ca="1">SUM(E13,E23)</f>
        <v>4203528.2719999999</v>
      </c>
      <c r="F33" s="26">
        <f t="shared" ref="F33:X36" ca="1" si="3">SUM(F13,F23)</f>
        <v>4193982.9785983553</v>
      </c>
      <c r="G33" s="26">
        <f t="shared" ca="1" si="3"/>
        <v>4184459.3604704877</v>
      </c>
      <c r="H33" s="26">
        <f t="shared" ca="1" si="3"/>
        <v>4174957.36839659</v>
      </c>
      <c r="I33" s="26">
        <f t="shared" ca="1" si="3"/>
        <v>4165476.9532686244</v>
      </c>
      <c r="J33" s="26">
        <f t="shared" ca="1" si="3"/>
        <v>4156018.0660900641</v>
      </c>
      <c r="K33" s="26">
        <f t="shared" ca="1" si="3"/>
        <v>4146580.6579756448</v>
      </c>
      <c r="L33" s="26">
        <f t="shared" ca="1" si="3"/>
        <v>4137164.6801511091</v>
      </c>
      <c r="M33" s="26">
        <f t="shared" ca="1" si="3"/>
        <v>4127770.0839529554</v>
      </c>
      <c r="N33" s="26">
        <f t="shared" ca="1" si="3"/>
        <v>4118396.8208281873</v>
      </c>
      <c r="O33" s="26">
        <f t="shared" ca="1" si="3"/>
        <v>4109044.8423340586</v>
      </c>
      <c r="P33" s="26">
        <f t="shared" ca="1" si="3"/>
        <v>4099714.1001378288</v>
      </c>
      <c r="Q33" s="26">
        <f t="shared" ca="1" si="3"/>
        <v>4090404.5460165106</v>
      </c>
      <c r="R33" s="26">
        <f t="shared" ca="1" si="3"/>
        <v>4081116.1318566194</v>
      </c>
      <c r="S33" s="26">
        <f ca="1">SUM(S13,S23)</f>
        <v>4071848.8096539262</v>
      </c>
      <c r="T33" s="26">
        <f t="shared" ca="1" si="3"/>
        <v>4062602.5315132081</v>
      </c>
      <c r="U33" s="26">
        <f t="shared" ca="1" si="3"/>
        <v>4115498.8368170033</v>
      </c>
      <c r="V33" s="26">
        <f t="shared" ca="1" si="3"/>
        <v>4102526.522413942</v>
      </c>
      <c r="W33" s="26">
        <f t="shared" ca="1" si="3"/>
        <v>4088810.4182608151</v>
      </c>
      <c r="X33" s="26">
        <f t="shared" ca="1" si="3"/>
        <v>4076034.1719981213</v>
      </c>
      <c r="Y33" s="26"/>
      <c r="Z33" s="41">
        <f ca="1">X33*$Z$31*A43*B43</f>
        <v>2919867.9828293184</v>
      </c>
    </row>
    <row r="34" spans="1:29">
      <c r="D34" s="7" t="str">
        <f>D14</f>
        <v>Multifamily - Low Rise</v>
      </c>
      <c r="E34" s="26">
        <f ca="1">SUM(E14,E24)</f>
        <v>926243.25609262148</v>
      </c>
      <c r="F34" s="26">
        <f t="shared" ca="1" si="3"/>
        <v>924139.92640956037</v>
      </c>
      <c r="G34" s="26">
        <f t="shared" ca="1" si="3"/>
        <v>922041.3730050053</v>
      </c>
      <c r="H34" s="26">
        <f t="shared" ca="1" si="3"/>
        <v>919947.58503289847</v>
      </c>
      <c r="I34" s="26">
        <f t="shared" ca="1" si="3"/>
        <v>917858.55167181045</v>
      </c>
      <c r="J34" s="26">
        <f t="shared" ca="1" si="3"/>
        <v>915774.26212488639</v>
      </c>
      <c r="K34" s="26">
        <f t="shared" ca="1" si="3"/>
        <v>913694.70561978838</v>
      </c>
      <c r="L34" s="26">
        <f t="shared" ca="1" si="3"/>
        <v>911619.87140864041</v>
      </c>
      <c r="M34" s="26">
        <f t="shared" ca="1" si="3"/>
        <v>909549.74876797362</v>
      </c>
      <c r="N34" s="26">
        <f t="shared" ca="1" si="3"/>
        <v>907484.32699866977</v>
      </c>
      <c r="O34" s="26">
        <f t="shared" ca="1" si="3"/>
        <v>905423.59542590659</v>
      </c>
      <c r="P34" s="26">
        <f t="shared" ca="1" si="3"/>
        <v>903367.54339910217</v>
      </c>
      <c r="Q34" s="26">
        <f t="shared" ca="1" si="3"/>
        <v>901316.16029185988</v>
      </c>
      <c r="R34" s="26">
        <f t="shared" ca="1" si="3"/>
        <v>899269.43550191447</v>
      </c>
      <c r="S34" s="26">
        <f t="shared" ca="1" si="3"/>
        <v>897227.35845107585</v>
      </c>
      <c r="T34" s="26">
        <f t="shared" ca="1" si="3"/>
        <v>895189.9185851753</v>
      </c>
      <c r="U34" s="26">
        <f t="shared" ca="1" si="3"/>
        <v>916214.55863518489</v>
      </c>
      <c r="V34" s="26">
        <f t="shared" ca="1" si="3"/>
        <v>913489.60453828471</v>
      </c>
      <c r="W34" s="26">
        <f t="shared" ca="1" si="3"/>
        <v>910630.38317853631</v>
      </c>
      <c r="X34" s="26">
        <f t="shared" ca="1" si="3"/>
        <v>907130.61557488947</v>
      </c>
      <c r="Y34" s="26"/>
      <c r="Z34" s="41">
        <f t="shared" ref="Z34:Z36" ca="1" si="4">X34*$Z$31*A44*B44</f>
        <v>321065.58039570809</v>
      </c>
    </row>
    <row r="35" spans="1:29">
      <c r="D35" s="7" t="str">
        <f>D15</f>
        <v>Multifamily - High Rise</v>
      </c>
      <c r="E35" s="26">
        <f ca="1">SUM(E15,E25)</f>
        <v>211180.07985625503</v>
      </c>
      <c r="F35" s="26">
        <f t="shared" ca="1" si="3"/>
        <v>210700.52836963299</v>
      </c>
      <c r="G35" s="26">
        <f t="shared" ca="1" si="3"/>
        <v>210222.06585706791</v>
      </c>
      <c r="H35" s="26">
        <f t="shared" ca="1" si="3"/>
        <v>209744.68984569819</v>
      </c>
      <c r="I35" s="26">
        <f t="shared" ca="1" si="3"/>
        <v>209268.39786827751</v>
      </c>
      <c r="J35" s="26">
        <f t="shared" ca="1" si="3"/>
        <v>208793.18746316229</v>
      </c>
      <c r="K35" s="26">
        <f t="shared" ca="1" si="3"/>
        <v>208319.05617429892</v>
      </c>
      <c r="L35" s="26">
        <f t="shared" ca="1" si="3"/>
        <v>207846.00155121088</v>
      </c>
      <c r="M35" s="26">
        <f t="shared" ca="1" si="3"/>
        <v>207374.0211489865</v>
      </c>
      <c r="N35" s="26">
        <f t="shared" ca="1" si="3"/>
        <v>206903.11252826577</v>
      </c>
      <c r="O35" s="26">
        <f t="shared" ca="1" si="3"/>
        <v>206433.27325522827</v>
      </c>
      <c r="P35" s="26">
        <f t="shared" ca="1" si="3"/>
        <v>205964.50090158021</v>
      </c>
      <c r="Q35" s="26">
        <f t="shared" ca="1" si="3"/>
        <v>205496.79304454199</v>
      </c>
      <c r="R35" s="26">
        <f t="shared" ca="1" si="3"/>
        <v>205030.14726683579</v>
      </c>
      <c r="S35" s="26">
        <f t="shared" ca="1" si="3"/>
        <v>204564.56115667295</v>
      </c>
      <c r="T35" s="26">
        <f t="shared" ca="1" si="3"/>
        <v>204100.03230774152</v>
      </c>
      <c r="U35" s="26">
        <f t="shared" ca="1" si="3"/>
        <v>208812.75930037527</v>
      </c>
      <c r="V35" s="26">
        <f t="shared" ca="1" si="3"/>
        <v>208264.58610624037</v>
      </c>
      <c r="W35" s="26">
        <f t="shared" ca="1" si="3"/>
        <v>207686.73498738732</v>
      </c>
      <c r="X35" s="26">
        <f t="shared" ca="1" si="3"/>
        <v>206777.43019767222</v>
      </c>
      <c r="Y35" s="26"/>
      <c r="Z35" s="41">
        <f t="shared" ca="1" si="4"/>
        <v>73185.839502368559</v>
      </c>
    </row>
    <row r="36" spans="1:29">
      <c r="D36" s="7" t="str">
        <f>D16</f>
        <v>Manufactured</v>
      </c>
      <c r="E36" s="26">
        <f ca="1">SUM(E16,E26)</f>
        <v>572006.3278356482</v>
      </c>
      <c r="F36" s="26">
        <f t="shared" ca="1" si="3"/>
        <v>565893.30394507048</v>
      </c>
      <c r="G36" s="26">
        <f t="shared" ca="1" si="3"/>
        <v>559845.60985814757</v>
      </c>
      <c r="H36" s="26">
        <f t="shared" ca="1" si="3"/>
        <v>553862.54739615123</v>
      </c>
      <c r="I36" s="26">
        <f t="shared" ca="1" si="3"/>
        <v>547943.42584177968</v>
      </c>
      <c r="J36" s="26">
        <f t="shared" ca="1" si="3"/>
        <v>542087.56185941794</v>
      </c>
      <c r="K36" s="26">
        <f t="shared" ca="1" si="3"/>
        <v>536294.27941624937</v>
      </c>
      <c r="L36" s="26">
        <f t="shared" ca="1" si="3"/>
        <v>530562.90970421082</v>
      </c>
      <c r="M36" s="26">
        <f t="shared" ca="1" si="3"/>
        <v>524892.79106278194</v>
      </c>
      <c r="N36" s="26">
        <f t="shared" ca="1" si="3"/>
        <v>519283.26890259917</v>
      </c>
      <c r="O36" s="26">
        <f t="shared" ca="1" si="3"/>
        <v>513733.69562988722</v>
      </c>
      <c r="P36" s="26">
        <f t="shared" ca="1" si="3"/>
        <v>508243.4305716962</v>
      </c>
      <c r="Q36" s="26">
        <f t="shared" ca="1" si="3"/>
        <v>502811.8399019395</v>
      </c>
      <c r="R36" s="26">
        <f t="shared" ca="1" si="3"/>
        <v>497438.2965682213</v>
      </c>
      <c r="S36" s="26">
        <f t="shared" ca="1" si="3"/>
        <v>492122.18021944637</v>
      </c>
      <c r="T36" s="26">
        <f t="shared" ca="1" si="3"/>
        <v>486862.87713420321</v>
      </c>
      <c r="U36" s="26">
        <f t="shared" ca="1" si="3"/>
        <v>483512.52937635948</v>
      </c>
      <c r="V36" s="26">
        <f t="shared" ca="1" si="3"/>
        <v>478343.61512175004</v>
      </c>
      <c r="W36" s="26">
        <f t="shared" ca="1" si="3"/>
        <v>473265.60811190313</v>
      </c>
      <c r="X36" s="26">
        <f t="shared" ca="1" si="3"/>
        <v>468227.31603237655</v>
      </c>
      <c r="Y36" s="26"/>
      <c r="Z36" s="41">
        <f t="shared" ca="1" si="4"/>
        <v>316930.2587274657</v>
      </c>
    </row>
    <row r="37" spans="1:29">
      <c r="E37" s="26"/>
      <c r="F37" s="26"/>
      <c r="G37" s="26"/>
      <c r="H37" s="26"/>
      <c r="I37" s="26"/>
      <c r="J37" s="26"/>
      <c r="K37" s="26"/>
      <c r="L37" s="26"/>
      <c r="M37" s="26"/>
      <c r="N37" s="26"/>
      <c r="O37" s="26"/>
      <c r="P37" s="26"/>
      <c r="Q37" s="26"/>
      <c r="R37" s="26"/>
      <c r="S37" s="26"/>
      <c r="T37" s="26"/>
      <c r="U37" s="26"/>
      <c r="V37" s="26"/>
      <c r="W37" s="26"/>
      <c r="X37" s="26"/>
      <c r="Y37" s="26"/>
    </row>
    <row r="38" spans="1:29">
      <c r="E38" s="26">
        <f t="shared" ref="E38:Z38" ca="1" si="5">SUM(E33:E36)</f>
        <v>5912957.9357845243</v>
      </c>
      <c r="F38" s="26">
        <f t="shared" ca="1" si="5"/>
        <v>5894716.7373226183</v>
      </c>
      <c r="G38" s="26">
        <f t="shared" ca="1" si="5"/>
        <v>5876568.4091907088</v>
      </c>
      <c r="H38" s="26">
        <f t="shared" ca="1" si="5"/>
        <v>5858512.1906713378</v>
      </c>
      <c r="I38" s="26">
        <f t="shared" ca="1" si="5"/>
        <v>5840547.3286504922</v>
      </c>
      <c r="J38" s="26">
        <f t="shared" ca="1" si="5"/>
        <v>5822673.077537531</v>
      </c>
      <c r="K38" s="26">
        <f t="shared" ca="1" si="5"/>
        <v>5804888.6991859814</v>
      </c>
      <c r="L38" s="26">
        <f t="shared" ca="1" si="5"/>
        <v>5787193.462815172</v>
      </c>
      <c r="M38" s="26">
        <f t="shared" ca="1" si="5"/>
        <v>5769586.6449326966</v>
      </c>
      <c r="N38" s="26">
        <f t="shared" ca="1" si="5"/>
        <v>5752067.5292577213</v>
      </c>
      <c r="O38" s="26">
        <f t="shared" ca="1" si="5"/>
        <v>5734635.406645081</v>
      </c>
      <c r="P38" s="26">
        <f t="shared" ca="1" si="5"/>
        <v>5717289.5750102066</v>
      </c>
      <c r="Q38" s="26">
        <f t="shared" ca="1" si="5"/>
        <v>5700029.3392548524</v>
      </c>
      <c r="R38" s="26">
        <f t="shared" ca="1" si="5"/>
        <v>5682854.0111935912</v>
      </c>
      <c r="S38" s="26">
        <f t="shared" ca="1" si="5"/>
        <v>5665762.9094811222</v>
      </c>
      <c r="T38" s="26">
        <f t="shared" ca="1" si="5"/>
        <v>5648755.3595403275</v>
      </c>
      <c r="U38" s="26">
        <f t="shared" ca="1" si="5"/>
        <v>5724038.6841289233</v>
      </c>
      <c r="V38" s="26">
        <f t="shared" ca="1" si="5"/>
        <v>5702624.3281802181</v>
      </c>
      <c r="W38" s="26">
        <f t="shared" ca="1" si="5"/>
        <v>5680393.1445386419</v>
      </c>
      <c r="X38" s="26">
        <f t="shared" ca="1" si="5"/>
        <v>5658169.5338030588</v>
      </c>
      <c r="Y38" s="26"/>
      <c r="Z38" s="26">
        <f t="shared" ca="1" si="5"/>
        <v>3631049.6614548606</v>
      </c>
    </row>
    <row r="39" spans="1:29">
      <c r="E39" s="26"/>
      <c r="F39" s="26"/>
      <c r="G39" s="26"/>
      <c r="H39" s="26"/>
      <c r="I39" s="26"/>
      <c r="J39" s="26"/>
      <c r="K39" s="26"/>
      <c r="L39" s="26"/>
      <c r="M39" s="26"/>
      <c r="N39" s="26"/>
      <c r="O39" s="26"/>
      <c r="P39" s="26"/>
      <c r="Q39" s="26"/>
      <c r="R39" s="26"/>
      <c r="S39" s="26"/>
      <c r="T39" s="26"/>
      <c r="U39" s="26"/>
      <c r="V39" s="26"/>
      <c r="W39" s="26"/>
      <c r="X39" s="26"/>
      <c r="Y39" s="26"/>
    </row>
    <row r="40" spans="1:29">
      <c r="E40" s="26"/>
      <c r="F40" s="26"/>
      <c r="G40" s="26"/>
      <c r="H40" s="26"/>
      <c r="I40" s="26"/>
      <c r="J40" s="26"/>
      <c r="K40" s="26"/>
      <c r="L40" s="26"/>
      <c r="M40" s="26"/>
      <c r="N40" s="26"/>
      <c r="O40" s="26"/>
      <c r="P40" s="26"/>
      <c r="Q40" s="26"/>
      <c r="R40" s="26"/>
      <c r="S40" s="26"/>
      <c r="T40" s="26"/>
      <c r="U40" s="26"/>
      <c r="V40" s="26"/>
      <c r="W40" s="26"/>
      <c r="X40" s="26"/>
      <c r="Y40" s="26"/>
    </row>
    <row r="41" spans="1:29" ht="15">
      <c r="A41" s="45" t="s">
        <v>149</v>
      </c>
      <c r="B41" s="45"/>
      <c r="E41" s="37"/>
      <c r="F41" s="37"/>
      <c r="G41" s="26"/>
      <c r="H41" s="26"/>
      <c r="I41" s="26"/>
      <c r="J41" s="26"/>
      <c r="K41" s="26"/>
      <c r="L41" s="26"/>
      <c r="M41" s="26"/>
      <c r="N41" s="26"/>
      <c r="O41" s="26"/>
      <c r="P41" s="26"/>
      <c r="Q41" s="26"/>
      <c r="R41" s="26"/>
      <c r="S41" s="26"/>
      <c r="T41" s="26"/>
      <c r="U41" s="26"/>
      <c r="V41" s="26"/>
      <c r="W41" s="26"/>
      <c r="X41" s="26"/>
      <c r="Y41" s="26"/>
    </row>
    <row r="42" spans="1:29" ht="15">
      <c r="A42" s="46" t="s">
        <v>60</v>
      </c>
      <c r="B42" s="46" t="s">
        <v>148</v>
      </c>
      <c r="C42" s="46" t="s">
        <v>147</v>
      </c>
      <c r="D42" s="46" t="str">
        <f>CONCATENATE(C8," - ",C7)</f>
        <v>Clothes Dryer - NR</v>
      </c>
      <c r="E42" s="61">
        <v>2016</v>
      </c>
      <c r="F42" s="62">
        <v>2017</v>
      </c>
      <c r="G42" s="62">
        <v>2018</v>
      </c>
      <c r="H42" s="62">
        <v>2019</v>
      </c>
      <c r="I42" s="62">
        <v>2020</v>
      </c>
      <c r="J42" s="62">
        <v>2021</v>
      </c>
      <c r="K42" s="62">
        <v>2022</v>
      </c>
      <c r="L42" s="62">
        <v>2023</v>
      </c>
      <c r="M42" s="62">
        <v>2024</v>
      </c>
      <c r="N42" s="62">
        <v>2025</v>
      </c>
      <c r="O42" s="62">
        <v>2026</v>
      </c>
      <c r="P42" s="62">
        <v>2027</v>
      </c>
      <c r="Q42" s="62">
        <v>2028</v>
      </c>
      <c r="R42" s="62">
        <v>2029</v>
      </c>
      <c r="S42" s="62">
        <v>2030</v>
      </c>
      <c r="T42" s="62">
        <v>2031</v>
      </c>
      <c r="U42" s="62">
        <v>2032</v>
      </c>
      <c r="V42" s="62">
        <v>2033</v>
      </c>
      <c r="W42" s="62">
        <v>2034</v>
      </c>
      <c r="X42" s="62">
        <v>2035</v>
      </c>
      <c r="Y42" s="63"/>
    </row>
    <row r="43" spans="1:29">
      <c r="A43" s="47">
        <f>INDEX([2]APPLIC!$B$9:$F$100,MATCH($D$42,[2]APPLIC!$B$9:B$100,0),MATCH($D43,[2]APPLIC!$B$8:$F$8,0))</f>
        <v>0.9</v>
      </c>
      <c r="B43" s="47">
        <f>VLOOKUP($C$8,[2]!ExistingSat,MATCH($D43,[2]SATS!$C$10:$F$10,0)+1,FALSE)</f>
        <v>0.93640551858187504</v>
      </c>
      <c r="C43" s="47">
        <f>VLOOKUP($D$42,[2]TURN!$B$10:$G$77,6,FALSE)</f>
        <v>6.25E-2</v>
      </c>
      <c r="D43" s="7" t="str">
        <f>D13</f>
        <v>Single Family</v>
      </c>
      <c r="E43" s="26">
        <f ca="1">E13*$C43*$A43*$B43</f>
        <v>221411.647767135</v>
      </c>
      <c r="F43" s="26">
        <f t="shared" ref="F43:X43" ca="1" si="6">F13*$C43*$A43*$B43</f>
        <v>220908.87033738469</v>
      </c>
      <c r="G43" s="26">
        <f t="shared" ca="1" si="6"/>
        <v>220407.23460522084</v>
      </c>
      <c r="H43" s="26">
        <f t="shared" ca="1" si="6"/>
        <v>219906.7379780979</v>
      </c>
      <c r="I43" s="26">
        <f t="shared" ca="1" si="6"/>
        <v>219407.37786935747</v>
      </c>
      <c r="J43" s="26">
        <f t="shared" ca="1" si="6"/>
        <v>218909.15169821485</v>
      </c>
      <c r="K43" s="26">
        <f t="shared" ca="1" si="6"/>
        <v>218412.05688974567</v>
      </c>
      <c r="L43" s="26">
        <f t="shared" ca="1" si="6"/>
        <v>217916.09087487278</v>
      </c>
      <c r="M43" s="26">
        <f t="shared" ca="1" si="6"/>
        <v>217421.25109035283</v>
      </c>
      <c r="N43" s="26">
        <f t="shared" ca="1" si="6"/>
        <v>216927.53497876297</v>
      </c>
      <c r="O43" s="26">
        <f t="shared" ca="1" si="6"/>
        <v>216434.93998848766</v>
      </c>
      <c r="P43" s="26">
        <f t="shared" ca="1" si="6"/>
        <v>215943.46357370564</v>
      </c>
      <c r="Q43" s="26">
        <f t="shared" ca="1" si="6"/>
        <v>215453.10319437654</v>
      </c>
      <c r="R43" s="26">
        <f t="shared" ca="1" si="6"/>
        <v>214963.85631622802</v>
      </c>
      <c r="S43" s="26">
        <f t="shared" ca="1" si="6"/>
        <v>214475.72041074236</v>
      </c>
      <c r="T43" s="26">
        <f t="shared" ca="1" si="6"/>
        <v>213988.6929551436</v>
      </c>
      <c r="U43" s="26">
        <f t="shared" ca="1" si="6"/>
        <v>213502.77143238447</v>
      </c>
      <c r="V43" s="26">
        <f t="shared" ca="1" si="6"/>
        <v>213017.95333113338</v>
      </c>
      <c r="W43" s="26">
        <f t="shared" ca="1" si="6"/>
        <v>212534.23614576139</v>
      </c>
      <c r="X43" s="26">
        <f t="shared" ca="1" si="6"/>
        <v>212051.61737632929</v>
      </c>
      <c r="Y43" s="26"/>
      <c r="Z43" s="26">
        <f ca="1">A43*B43*X13*$Z$31</f>
        <v>2883901.9963180777</v>
      </c>
      <c r="AC43" s="26"/>
    </row>
    <row r="44" spans="1:29">
      <c r="A44" s="47">
        <f>INDEX([2]APPLIC!$B$9:$F$100,MATCH($D$42,[2]APPLIC!$B$9:B$100,0),MATCH($D44,[2]APPLIC!$B$8:$F$8,0))</f>
        <v>0.9</v>
      </c>
      <c r="B44" s="47">
        <f>VLOOKUP($C$8,[2]!ExistingSat,MATCH($D44,[2]SATS!$C$10:$F$10,0)+1,FALSE)</f>
        <v>0.46266057162974022</v>
      </c>
      <c r="C44" s="47">
        <f>VLOOKUP($D$42,[2]TURN!$B$10:$G$77,6,FALSE)</f>
        <v>6.25E-2</v>
      </c>
      <c r="D44" s="7" t="str">
        <f>D14</f>
        <v>Multifamily - Low Rise</v>
      </c>
      <c r="E44" s="26">
        <f ca="1">(E14*$B44+E14*MFCommonUnits!$G$139)*$A$44*$C$44</f>
        <v>25643.433901505563</v>
      </c>
      <c r="F44" s="26">
        <f ca="1">(F14*$B44+F14*MFCommonUnits!$G$139)*$A$44*$C$44</f>
        <v>25585.202335072157</v>
      </c>
      <c r="G44" s="26">
        <f ca="1">(G14*$B44+G14*MFCommonUnits!$G$139)*$A$44*$C$44</f>
        <v>25527.103001916952</v>
      </c>
      <c r="H44" s="26">
        <f ca="1">(H14*$B44+H14*MFCommonUnits!$G$139)*$A$44*$C$44</f>
        <v>25469.135601762275</v>
      </c>
      <c r="I44" s="26">
        <f ca="1">(I14*$B44+I14*MFCommonUnits!$G$139)*$A$44*$C$44</f>
        <v>25411.299835012313</v>
      </c>
      <c r="J44" s="26">
        <f ca="1">(J14*$B44+J14*MFCommonUnits!$G$139)*$A$44*$C$44</f>
        <v>25353.595402751591</v>
      </c>
      <c r="K44" s="26">
        <f ca="1">(K14*$B44+K14*MFCommonUnits!$G$139)*$A$44*$C$44</f>
        <v>25296.022006743413</v>
      </c>
      <c r="L44" s="26">
        <f ca="1">(L14*$B44+L14*MFCommonUnits!$G$139)*$A$44*$C$44</f>
        <v>25238.579349428306</v>
      </c>
      <c r="M44" s="26">
        <f ca="1">(M14*$B44+M14*MFCommonUnits!$G$139)*$A$44*$C$44</f>
        <v>25181.267133922538</v>
      </c>
      <c r="N44" s="26">
        <f ca="1">(N14*$B44+N14*MFCommonUnits!$G$139)*$A$44*$C$44</f>
        <v>25124.085064016504</v>
      </c>
      <c r="O44" s="26">
        <f ca="1">(O14*$B44+O14*MFCommonUnits!$G$139)*$A$44*$C$44</f>
        <v>25067.032844173285</v>
      </c>
      <c r="P44" s="26">
        <f ca="1">(P14*$B44+P14*MFCommonUnits!$G$139)*$A$44*$C$44</f>
        <v>25010.110179527026</v>
      </c>
      <c r="Q44" s="26">
        <f ca="1">(Q14*$B44+Q14*MFCommonUnits!$G$139)*$A$44*$C$44</f>
        <v>24953.316775881485</v>
      </c>
      <c r="R44" s="26">
        <f ca="1">(R14*$B44+R14*MFCommonUnits!$G$139)*$A$44*$C$44</f>
        <v>24896.652339708478</v>
      </c>
      <c r="S44" s="26">
        <f ca="1">(S14*$B44+S14*MFCommonUnits!$G$139)*$A$44*$C$44</f>
        <v>24840.116578146371</v>
      </c>
      <c r="T44" s="26">
        <f ca="1">(T14*$B44+T14*MFCommonUnits!$G$139)*$A$44*$C$44</f>
        <v>24783.709198998567</v>
      </c>
      <c r="U44" s="26">
        <f ca="1">(U14*$B44+U14*MFCommonUnits!$G$139)*$A$44*$C$44</f>
        <v>24727.429910731986</v>
      </c>
      <c r="V44" s="26">
        <f ca="1">(V14*$B44+V14*MFCommonUnits!$G$139)*$A$44*$C$44</f>
        <v>24671.278422475589</v>
      </c>
      <c r="W44" s="26">
        <f ca="1">(W14*$B44+W14*MFCommonUnits!$G$139)*$A$44*$C$44</f>
        <v>24615.254444018818</v>
      </c>
      <c r="X44" s="26">
        <f ca="1">(X14*$B44+X14*MFCommonUnits!$G$139)*$A$44*$C$44</f>
        <v>24559.357685810159</v>
      </c>
      <c r="Y44" s="26"/>
      <c r="Z44" s="26">
        <f ca="1">A44*(B44*X14+X14*MFCommonUnits!$G$139)*$Z$31</f>
        <v>334007.26452701812</v>
      </c>
      <c r="AC44" s="26"/>
    </row>
    <row r="45" spans="1:29">
      <c r="A45" s="47">
        <f>INDEX([2]APPLIC!$B$9:$F$100,MATCH($D$42,[2]APPLIC!$B$9:B$100,0),MATCH($D45,[2]APPLIC!$B$8:$F$8,0))</f>
        <v>0.9</v>
      </c>
      <c r="B45" s="47">
        <f>VLOOKUP($C$8,[2]!ExistingSat,MATCH($D45,[2]SATS!$C$10:$F$10,0)+1,FALSE)</f>
        <v>0.46266057162974022</v>
      </c>
      <c r="C45" s="47">
        <f>VLOOKUP($D$42,[2]TURN!$B$10:$G$77,6,FALSE)</f>
        <v>6.25E-2</v>
      </c>
      <c r="D45" s="7" t="str">
        <f>D15</f>
        <v>Multifamily - High Rise</v>
      </c>
      <c r="E45" s="26">
        <f ca="1">(E15*$B45+E15*MFCommonUnits!$G$139)*$A$45*$C$45</f>
        <v>5846.6092826990807</v>
      </c>
      <c r="F45" s="26">
        <f ca="1">(F15*$B45+F15*MFCommonUnits!$G$139)*$A$45*$C$45</f>
        <v>5833.3326982071867</v>
      </c>
      <c r="G45" s="26">
        <f ca="1">(G15*$B45+G15*MFCommonUnits!$G$139)*$A$45*$C$45</f>
        <v>5820.0862624198207</v>
      </c>
      <c r="H45" s="26">
        <f ca="1">(H15*$B45+H15*MFCommonUnits!$G$139)*$A$45*$C$45</f>
        <v>5806.8699068747719</v>
      </c>
      <c r="I45" s="26">
        <f ca="1">(I15*$B45+I15*MFCommonUnits!$G$139)*$A$45*$C$45</f>
        <v>5793.6835632652883</v>
      </c>
      <c r="J45" s="26">
        <f ca="1">(J15*$B45+J15*MFCommonUnits!$G$139)*$A$45*$C$45</f>
        <v>5780.5271634397322</v>
      </c>
      <c r="K45" s="26">
        <f ca="1">(K15*$B45+K15*MFCommonUnits!$G$139)*$A$45*$C$45</f>
        <v>5767.4006394012258</v>
      </c>
      <c r="L45" s="26">
        <f ca="1">(L15*$B45+L15*MFCommonUnits!$G$139)*$A$45*$C$45</f>
        <v>5754.3039233072986</v>
      </c>
      <c r="M45" s="26">
        <f ca="1">(M15*$B45+M15*MFCommonUnits!$G$139)*$A$45*$C$45</f>
        <v>5741.2369474695433</v>
      </c>
      <c r="N45" s="26">
        <f ca="1">(N15*$B45+N15*MFCommonUnits!$G$139)*$A$45*$C$45</f>
        <v>5728.1996443532507</v>
      </c>
      <c r="O45" s="26">
        <f ca="1">(O15*$B45+O15*MFCommonUnits!$G$139)*$A$45*$C$45</f>
        <v>5715.1919465770798</v>
      </c>
      <c r="P45" s="26">
        <f ca="1">(P15*$B45+P15*MFCommonUnits!$G$139)*$A$45*$C$45</f>
        <v>5702.2137869126982</v>
      </c>
      <c r="Q45" s="26">
        <f ca="1">(Q15*$B45+Q15*MFCommonUnits!$G$139)*$A$45*$C$45</f>
        <v>5689.2650982844325</v>
      </c>
      <c r="R45" s="26">
        <f ca="1">(R15*$B45+R15*MFCommonUnits!$G$139)*$A$45*$C$45</f>
        <v>5676.3458137689304</v>
      </c>
      <c r="S45" s="26">
        <f ca="1">(S15*$B45+S15*MFCommonUnits!$G$139)*$A$45*$C$45</f>
        <v>5663.4558665948098</v>
      </c>
      <c r="T45" s="26">
        <f ca="1">(T15*$B45+T15*MFCommonUnits!$G$139)*$A$45*$C$45</f>
        <v>5650.5951901423114</v>
      </c>
      <c r="U45" s="26">
        <f ca="1">(U15*$B45+U15*MFCommonUnits!$G$139)*$A$45*$C$45</f>
        <v>5637.7637179429585</v>
      </c>
      <c r="V45" s="26">
        <f ca="1">(V15*$B45+V15*MFCommonUnits!$G$139)*$A$45*$C$45</f>
        <v>5624.9613836792169</v>
      </c>
      <c r="W45" s="26">
        <f ca="1">(W15*$B45+W15*MFCommonUnits!$G$139)*$A$45*$C$45</f>
        <v>5612.188121184141</v>
      </c>
      <c r="X45" s="26">
        <f ca="1">(X15*$B45+X15*MFCommonUnits!$G$139)*$A$45*$C$45</f>
        <v>5599.4438644410393</v>
      </c>
      <c r="Y45" s="26"/>
      <c r="Z45" s="26">
        <f ca="1">A45*(B45*X15+X15*MFCommonUnits!$G$139)*$Z$31</f>
        <v>76152.436556398126</v>
      </c>
      <c r="AC45" s="26"/>
    </row>
    <row r="46" spans="1:29">
      <c r="A46" s="47">
        <f>INDEX([2]APPLIC!$B$9:$F$100,MATCH($D$42,[2]APPLIC!$B$9:B$100,0),MATCH($D46,[2]APPLIC!$B$8:$F$8,0))</f>
        <v>0.9</v>
      </c>
      <c r="B46" s="47">
        <f>VLOOKUP($C$8,[2]!ExistingSat,MATCH($D46,[2]SATS!$C$10:$F$10,0)+1,FALSE)</f>
        <v>0.88480083438048951</v>
      </c>
      <c r="C46" s="47">
        <f>VLOOKUP($D$42,[2]TURN!$B$10:$G$77,6,FALSE)</f>
        <v>6.25E-2</v>
      </c>
      <c r="D46" s="7" t="str">
        <f>D16</f>
        <v>Manufactured</v>
      </c>
      <c r="E46" s="26">
        <f ca="1">E16*$C46*$A46*$B46</f>
        <v>28468.781782869453</v>
      </c>
      <c r="F46" s="26">
        <f t="shared" ref="F46:X46" ca="1" si="7">F16*$C46*$A46*$B46</f>
        <v>28164.53629692733</v>
      </c>
      <c r="G46" s="26">
        <f t="shared" ca="1" si="7"/>
        <v>27863.542278379293</v>
      </c>
      <c r="H46" s="26">
        <f t="shared" ca="1" si="7"/>
        <v>27565.764978837262</v>
      </c>
      <c r="I46" s="26">
        <f t="shared" ca="1" si="7"/>
        <v>27271.170021268717</v>
      </c>
      <c r="J46" s="26">
        <f t="shared" ca="1" si="7"/>
        <v>26979.723396028025</v>
      </c>
      <c r="K46" s="26">
        <f t="shared" ca="1" si="7"/>
        <v>26691.391456930171</v>
      </c>
      <c r="L46" s="26">
        <f t="shared" ca="1" si="7"/>
        <v>26406.140917366469</v>
      </c>
      <c r="M46" s="26">
        <f t="shared" ca="1" si="7"/>
        <v>26123.938846461755</v>
      </c>
      <c r="N46" s="26">
        <f t="shared" ca="1" si="7"/>
        <v>25844.752665272692</v>
      </c>
      <c r="O46" s="26">
        <f t="shared" ca="1" si="7"/>
        <v>25568.550143026689</v>
      </c>
      <c r="P46" s="26">
        <f t="shared" ca="1" si="7"/>
        <v>25295.299393400954</v>
      </c>
      <c r="Q46" s="26">
        <f t="shared" ca="1" si="7"/>
        <v>25024.968870841418</v>
      </c>
      <c r="R46" s="26">
        <f t="shared" ca="1" si="7"/>
        <v>24757.527366920902</v>
      </c>
      <c r="S46" s="26">
        <f t="shared" ca="1" si="7"/>
        <v>24492.944006736288</v>
      </c>
      <c r="T46" s="26">
        <f t="shared" ca="1" si="7"/>
        <v>24231.188245344118</v>
      </c>
      <c r="U46" s="26">
        <f t="shared" ca="1" si="7"/>
        <v>23972.22986423433</v>
      </c>
      <c r="V46" s="26">
        <f t="shared" ca="1" si="7"/>
        <v>23716.038967841683</v>
      </c>
      <c r="W46" s="26">
        <f t="shared" ca="1" si="7"/>
        <v>23462.585980094416</v>
      </c>
      <c r="X46" s="26">
        <f t="shared" ca="1" si="7"/>
        <v>23211.841640999868</v>
      </c>
      <c r="Y46" s="26"/>
      <c r="Z46" s="26">
        <f t="shared" ref="Z46" ca="1" si="8">A46*B46*X16*$Z$31</f>
        <v>315681.0463175982</v>
      </c>
      <c r="AC46" s="26"/>
    </row>
    <row r="47" spans="1:29">
      <c r="E47" s="26"/>
      <c r="F47" s="26"/>
      <c r="G47" s="26"/>
      <c r="H47" s="26"/>
      <c r="I47" s="26"/>
      <c r="J47" s="26"/>
      <c r="K47" s="26"/>
      <c r="L47" s="26"/>
      <c r="M47" s="26"/>
      <c r="N47" s="26"/>
      <c r="O47" s="26"/>
      <c r="P47" s="26"/>
      <c r="Q47" s="26"/>
      <c r="R47" s="26"/>
      <c r="S47" s="26"/>
      <c r="T47" s="26"/>
      <c r="U47" s="26"/>
      <c r="V47" s="26"/>
      <c r="W47" s="26"/>
      <c r="X47" s="26"/>
      <c r="Y47" s="26"/>
    </row>
    <row r="48" spans="1:29">
      <c r="E48" s="26">
        <f t="shared" ref="E48:X48" ca="1" si="9">SUM(E43:E46)</f>
        <v>281370.47273420915</v>
      </c>
      <c r="F48" s="26">
        <f t="shared" ca="1" si="9"/>
        <v>280491.94166759134</v>
      </c>
      <c r="G48" s="26">
        <f t="shared" ca="1" si="9"/>
        <v>279617.96614793694</v>
      </c>
      <c r="H48" s="26">
        <f t="shared" ca="1" si="9"/>
        <v>278748.5084655722</v>
      </c>
      <c r="I48" s="26">
        <f t="shared" ca="1" si="9"/>
        <v>277883.53128890379</v>
      </c>
      <c r="J48" s="26">
        <f t="shared" ca="1" si="9"/>
        <v>277022.99766043416</v>
      </c>
      <c r="K48" s="26">
        <f t="shared" ca="1" si="9"/>
        <v>276166.87099282048</v>
      </c>
      <c r="L48" s="26">
        <f t="shared" ca="1" si="9"/>
        <v>275315.11506497487</v>
      </c>
      <c r="M48" s="26">
        <f t="shared" ca="1" si="9"/>
        <v>274467.69401820668</v>
      </c>
      <c r="N48" s="26">
        <f t="shared" ca="1" si="9"/>
        <v>273624.5723524054</v>
      </c>
      <c r="O48" s="26">
        <f t="shared" ca="1" si="9"/>
        <v>272785.71492226468</v>
      </c>
      <c r="P48" s="26">
        <f t="shared" ca="1" si="9"/>
        <v>271951.08693354629</v>
      </c>
      <c r="Q48" s="26">
        <f t="shared" ca="1" si="9"/>
        <v>271120.65393938386</v>
      </c>
      <c r="R48" s="26">
        <f t="shared" ca="1" si="9"/>
        <v>270294.38183662633</v>
      </c>
      <c r="S48" s="26">
        <f t="shared" ca="1" si="9"/>
        <v>269472.23686221981</v>
      </c>
      <c r="T48" s="26">
        <f t="shared" ca="1" si="9"/>
        <v>268654.18558962859</v>
      </c>
      <c r="U48" s="26">
        <f t="shared" ca="1" si="9"/>
        <v>267840.19492529373</v>
      </c>
      <c r="V48" s="26">
        <f t="shared" ca="1" si="9"/>
        <v>267030.23210512986</v>
      </c>
      <c r="W48" s="26">
        <f t="shared" ca="1" si="9"/>
        <v>266224.26469105878</v>
      </c>
      <c r="X48" s="26">
        <f t="shared" ca="1" si="9"/>
        <v>265422.26056758035</v>
      </c>
      <c r="Y48" s="26"/>
      <c r="Z48" s="26">
        <f ca="1">SUM(E48:X48)</f>
        <v>5465504.8827657877</v>
      </c>
      <c r="AC48" s="26"/>
    </row>
    <row r="49" spans="1:29">
      <c r="E49" s="26"/>
      <c r="F49" s="26"/>
      <c r="G49" s="26"/>
      <c r="H49" s="26"/>
      <c r="I49" s="26"/>
      <c r="J49" s="26"/>
      <c r="K49" s="26"/>
      <c r="L49" s="26"/>
      <c r="M49" s="26"/>
      <c r="N49" s="26"/>
      <c r="O49" s="26"/>
      <c r="P49" s="26"/>
      <c r="Q49" s="26"/>
      <c r="R49" s="26"/>
      <c r="S49" s="26"/>
      <c r="T49" s="26"/>
      <c r="U49" s="26"/>
      <c r="V49" s="26"/>
      <c r="W49" s="26"/>
      <c r="X49" s="26"/>
      <c r="Y49" s="26"/>
      <c r="Z49" s="26"/>
      <c r="AC49" s="26"/>
    </row>
    <row r="50" spans="1:29" ht="15">
      <c r="A50" s="46" t="s">
        <v>60</v>
      </c>
      <c r="B50" s="46" t="s">
        <v>148</v>
      </c>
      <c r="C50" s="46" t="s">
        <v>147</v>
      </c>
      <c r="D50" s="46" t="str">
        <f>CONCATENATE(C8," - ","NEW")</f>
        <v>Clothes Dryer - NEW</v>
      </c>
      <c r="E50" s="61">
        <v>2016</v>
      </c>
      <c r="F50" s="62">
        <v>2017</v>
      </c>
      <c r="G50" s="62">
        <v>2018</v>
      </c>
      <c r="H50" s="62">
        <v>2019</v>
      </c>
      <c r="I50" s="62">
        <v>2020</v>
      </c>
      <c r="J50" s="62">
        <v>2021</v>
      </c>
      <c r="K50" s="62">
        <v>2022</v>
      </c>
      <c r="L50" s="62">
        <v>2023</v>
      </c>
      <c r="M50" s="62">
        <v>2024</v>
      </c>
      <c r="N50" s="62">
        <v>2025</v>
      </c>
      <c r="O50" s="62">
        <v>2026</v>
      </c>
      <c r="P50" s="62">
        <v>2027</v>
      </c>
      <c r="Q50" s="62">
        <v>2028</v>
      </c>
      <c r="R50" s="62">
        <v>2029</v>
      </c>
      <c r="S50" s="62">
        <v>2030</v>
      </c>
      <c r="T50" s="62">
        <v>2031</v>
      </c>
      <c r="U50" s="62">
        <v>2032</v>
      </c>
      <c r="V50" s="62">
        <v>2033</v>
      </c>
      <c r="W50" s="62">
        <v>2034</v>
      </c>
      <c r="X50" s="62">
        <v>2035</v>
      </c>
      <c r="Y50" s="63"/>
    </row>
    <row r="51" spans="1:29">
      <c r="A51" s="47">
        <f>INDEX([2]APPLIC!$B$9:$F$100,MATCH($D$50,[2]APPLIC!$B$9:B$100,0),MATCH($D51,[2]APPLIC!$B$8:$F$8,0))</f>
        <v>0.9</v>
      </c>
      <c r="B51" s="47">
        <f>VLOOKUP($C$8,[2]!NewSat,MATCH($D51,[2]SATS!$C$10:$F$10,0)+1,FALSE)</f>
        <v>0.93640551858187504</v>
      </c>
      <c r="C51" s="47">
        <f>VLOOKUP($D$50,[2]TURN!$B$10:$G$77,6,FALSE)</f>
        <v>1</v>
      </c>
      <c r="D51" s="7" t="str">
        <f>D43</f>
        <v>Single Family</v>
      </c>
      <c r="E51" s="26">
        <f>E23*$C51*$A51*$B51</f>
        <v>0</v>
      </c>
      <c r="F51" s="26">
        <f t="shared" ref="F51:X54" si="10">F23*$C51*$A51*$B51</f>
        <v>0</v>
      </c>
      <c r="G51" s="26">
        <f t="shared" si="10"/>
        <v>0</v>
      </c>
      <c r="H51" s="26">
        <f t="shared" si="10"/>
        <v>0</v>
      </c>
      <c r="I51" s="26">
        <f t="shared" si="10"/>
        <v>0</v>
      </c>
      <c r="J51" s="26">
        <f t="shared" si="10"/>
        <v>0</v>
      </c>
      <c r="K51" s="26">
        <f t="shared" si="10"/>
        <v>0</v>
      </c>
      <c r="L51" s="26">
        <f t="shared" si="10"/>
        <v>0</v>
      </c>
      <c r="M51" s="26">
        <f t="shared" si="10"/>
        <v>0</v>
      </c>
      <c r="N51" s="26">
        <f t="shared" si="10"/>
        <v>0</v>
      </c>
      <c r="O51" s="26">
        <f t="shared" si="10"/>
        <v>0</v>
      </c>
      <c r="P51" s="26">
        <f t="shared" si="10"/>
        <v>0</v>
      </c>
      <c r="Q51" s="26">
        <f t="shared" si="10"/>
        <v>0</v>
      </c>
      <c r="R51" s="26">
        <f t="shared" si="10"/>
        <v>0</v>
      </c>
      <c r="S51" s="26">
        <f t="shared" si="10"/>
        <v>0</v>
      </c>
      <c r="T51" s="26">
        <f t="shared" si="10"/>
        <v>0</v>
      </c>
      <c r="U51" s="26">
        <f ca="1">U23*$C51*$A51*$B51</f>
        <v>52353.89734330494</v>
      </c>
      <c r="V51" s="26">
        <f t="shared" ca="1" si="10"/>
        <v>49178.37484709722</v>
      </c>
      <c r="W51" s="26">
        <f t="shared" ca="1" si="10"/>
        <v>45358.397752860947</v>
      </c>
      <c r="X51" s="26">
        <f t="shared" ca="1" si="10"/>
        <v>42312.92530734172</v>
      </c>
      <c r="Y51" s="26"/>
      <c r="Z51" s="26">
        <f ca="1">(SUM(E23:X23)*B51)*'SC-NR'!A51*'SC-NR'!$Z$31</f>
        <v>160823.05596301411</v>
      </c>
      <c r="AC51" s="26"/>
    </row>
    <row r="52" spans="1:29">
      <c r="A52" s="47">
        <f>INDEX([2]APPLIC!$B$9:$F$100,MATCH($D$50,[2]APPLIC!$B$9:B$100,0),MATCH($D52,[2]APPLIC!$B$8:$F$8,0))</f>
        <v>0.9</v>
      </c>
      <c r="B52" s="47">
        <f>VLOOKUP($C$8,[2]!NewSat,MATCH($D52,[2]SATS!$C$10:$F$10,0)+1,FALSE)</f>
        <v>0.46266057162974022</v>
      </c>
      <c r="C52" s="47">
        <f>VLOOKUP($D$50,[2]TURN!$B$10:$G$77,6,FALSE)</f>
        <v>1</v>
      </c>
      <c r="D52" s="7" t="str">
        <f t="shared" ref="D52:D54" si="11">D44</f>
        <v>Multifamily - Low Rise</v>
      </c>
      <c r="E52" s="26">
        <f>(E24*$B52+E24*MFCommonUnits!$G$139)*$A$52*$C$52</f>
        <v>0</v>
      </c>
      <c r="F52" s="26">
        <f>(F24*$B52+F24*MFCommonUnits!$G$139)*$A$52*$C$52</f>
        <v>0</v>
      </c>
      <c r="G52" s="26">
        <f>(G24*$B52+G24*MFCommonUnits!$G$139)*$A$52*$C$52</f>
        <v>0</v>
      </c>
      <c r="H52" s="26">
        <f>(H24*$B52+H24*MFCommonUnits!$G$139)*$A$52*$C$52</f>
        <v>0</v>
      </c>
      <c r="I52" s="26">
        <f>(I24*$B52+I24*MFCommonUnits!$G$139)*$A$52*$C$52</f>
        <v>0</v>
      </c>
      <c r="J52" s="26">
        <f>(J24*$B52+J24*MFCommonUnits!$G$139)*$A$52*$C$52</f>
        <v>0</v>
      </c>
      <c r="K52" s="26">
        <f>(K24*$B52+K24*MFCommonUnits!$G$139)*$A$52*$C$52</f>
        <v>0</v>
      </c>
      <c r="L52" s="26">
        <f>(L24*$B52+L24*MFCommonUnits!$G$139)*$A$52*$C$52</f>
        <v>0</v>
      </c>
      <c r="M52" s="26">
        <f>(M24*$B52+M24*MFCommonUnits!$G$139)*$A$52*$C$52</f>
        <v>0</v>
      </c>
      <c r="N52" s="26">
        <f>(N24*$B52+N24*MFCommonUnits!$G$139)*$A$52*$C$52</f>
        <v>0</v>
      </c>
      <c r="O52" s="26">
        <f>(O24*$B52+O24*MFCommonUnits!$G$139)*$A$52*$C$52</f>
        <v>0</v>
      </c>
      <c r="P52" s="26">
        <f>(P24*$B52+P24*MFCommonUnits!$G$139)*$A$52*$C$52</f>
        <v>0</v>
      </c>
      <c r="Q52" s="26">
        <f>(Q24*$B52+Q24*MFCommonUnits!$G$139)*$A$52*$C$52</f>
        <v>0</v>
      </c>
      <c r="R52" s="26">
        <f>(R24*$B52+R24*MFCommonUnits!$G$139)*$A$52*$C$52</f>
        <v>0</v>
      </c>
      <c r="S52" s="26">
        <f>(S24*$B52+S24*MFCommonUnits!$G$139)*$A$52*$C$52</f>
        <v>0</v>
      </c>
      <c r="T52" s="26">
        <f>(T24*$B52+T24*MFCommonUnits!$G$139)*$A$52*$C$52</f>
        <v>0</v>
      </c>
      <c r="U52" s="26">
        <f ca="1">(U24*$B52+U24*MFCommonUnits!$G$139)*$A$52*$C$52</f>
        <v>10213.684575851476</v>
      </c>
      <c r="V52" s="26">
        <f ca="1">(V24*$B52+V24*MFCommonUnits!$G$139)*$A$52*$C$52</f>
        <v>9905.044393758204</v>
      </c>
      <c r="W52" s="26">
        <f ca="1">(W24*$B52+W24*MFCommonUnits!$G$139)*$A$52*$C$52</f>
        <v>9534.8881250679879</v>
      </c>
      <c r="X52" s="26">
        <f ca="1">(X24*$B52+X24*MFCommonUnits!$G$139)*$A$52*$C$52</f>
        <v>8878.9556600397627</v>
      </c>
      <c r="Y52" s="26"/>
      <c r="Z52" s="26">
        <f ca="1">(SUM(E24:X24)*B52+SUM(E24:X24)*MFCommonUnits!$G$139)*'SC-NR'!A52*'SC-NR'!$Z$31</f>
        <v>32752.686841509822</v>
      </c>
      <c r="AC52" s="26"/>
    </row>
    <row r="53" spans="1:29">
      <c r="A53" s="47">
        <f>INDEX([2]APPLIC!$B$9:$F$100,MATCH($D$50,[2]APPLIC!$B$9:B$100,0),MATCH($D53,[2]APPLIC!$B$8:$F$8,0))</f>
        <v>0.9</v>
      </c>
      <c r="B53" s="47">
        <f>VLOOKUP($C$8,[2]!NewSat,MATCH($D53,[2]SATS!$C$10:$F$10,0)+1,FALSE)</f>
        <v>0.46266057162974022</v>
      </c>
      <c r="C53" s="47">
        <f>VLOOKUP($D$50,[2]TURN!$B$10:$G$77,6,FALSE)</f>
        <v>1</v>
      </c>
      <c r="D53" s="7" t="str">
        <f t="shared" si="11"/>
        <v>Multifamily - High Rise</v>
      </c>
      <c r="E53" s="26">
        <f>(E25*$B53+E25*MFCommonUnits!$G$139)*$A$53*$C$53</f>
        <v>0</v>
      </c>
      <c r="F53" s="26">
        <f>(F25*$B53+F25*MFCommonUnits!$G$139)*$A$53*$C$53</f>
        <v>0</v>
      </c>
      <c r="G53" s="26">
        <f>(G25*$B53+G25*MFCommonUnits!$G$139)*$A$53*$C$53</f>
        <v>0</v>
      </c>
      <c r="H53" s="26">
        <f>(H25*$B53+H25*MFCommonUnits!$G$139)*$A$53*$C$53</f>
        <v>0</v>
      </c>
      <c r="I53" s="26">
        <f>(I25*$B53+I25*MFCommonUnits!$G$139)*$A$53*$C$53</f>
        <v>0</v>
      </c>
      <c r="J53" s="26">
        <f>(J25*$B53+J25*MFCommonUnits!$G$139)*$A$53*$C$53</f>
        <v>0</v>
      </c>
      <c r="K53" s="26">
        <f>(K25*$B53+K25*MFCommonUnits!$G$139)*$A$53*$C$53</f>
        <v>0</v>
      </c>
      <c r="L53" s="26">
        <f>(L25*$B53+L25*MFCommonUnits!$G$139)*$A$53*$C$53</f>
        <v>0</v>
      </c>
      <c r="M53" s="26">
        <f>(M25*$B53+M25*MFCommonUnits!$G$139)*$A$53*$C$53</f>
        <v>0</v>
      </c>
      <c r="N53" s="26">
        <f>(N25*$B53+N25*MFCommonUnits!$G$139)*$A$53*$C$53</f>
        <v>0</v>
      </c>
      <c r="O53" s="26">
        <f>(O25*$B53+O25*MFCommonUnits!$G$139)*$A$53*$C$53</f>
        <v>0</v>
      </c>
      <c r="P53" s="26">
        <f>(P25*$B53+P25*MFCommonUnits!$G$139)*$A$53*$C$53</f>
        <v>0</v>
      </c>
      <c r="Q53" s="26">
        <f>(Q25*$B53+Q25*MFCommonUnits!$G$139)*$A$53*$C$53</f>
        <v>0</v>
      </c>
      <c r="R53" s="26">
        <f>(R25*$B53+R25*MFCommonUnits!$G$139)*$A$53*$C$53</f>
        <v>0</v>
      </c>
      <c r="S53" s="26">
        <f>(S25*$B53+S25*MFCommonUnits!$G$139)*$A$53*$C$53</f>
        <v>0</v>
      </c>
      <c r="T53" s="26">
        <f>(T25*$B53+T25*MFCommonUnits!$G$139)*$A$53*$C$53</f>
        <v>0</v>
      </c>
      <c r="U53" s="26">
        <f ca="1">(U25*$B53+U25*MFCommonUnits!$G$139)*$A$53*$C$53</f>
        <v>2292.8848005960272</v>
      </c>
      <c r="V53" s="26">
        <f ca="1">(V25*$B53+V25*MFCommonUnits!$G$139)*$A$53*$C$53</f>
        <v>2254.8996638514091</v>
      </c>
      <c r="W53" s="26">
        <f ca="1">(W25*$B53+W25*MFCommonUnits!$G$139)*$A$53*$C$53</f>
        <v>2203.3030456679107</v>
      </c>
      <c r="X53" s="26">
        <f ca="1">(X25*$B53+X25*MFCommonUnits!$G$139)*$A$53*$C$53</f>
        <v>2004.4193881243814</v>
      </c>
      <c r="Y53" s="26"/>
      <c r="Z53" s="26">
        <f ca="1">(SUM(E25:X25)*B53+SUM(E25:X25)*MFCommonUnits!$G$139)*'SC-NR'!A53*'SC-NR'!$Z$31</f>
        <v>7442.1808635037696</v>
      </c>
      <c r="AC53" s="26"/>
    </row>
    <row r="54" spans="1:29">
      <c r="A54" s="47">
        <f>INDEX([2]APPLIC!$B$9:$F$100,MATCH($D$50,[2]APPLIC!$B$9:B$100,0),MATCH($D54,[2]APPLIC!$B$8:$F$8,0))</f>
        <v>0.9</v>
      </c>
      <c r="B54" s="47">
        <f>VLOOKUP($C$8,[2]!NewSat,MATCH($D54,[2]SATS!$C$10:$F$10,0)+1,FALSE)</f>
        <v>0.88480083438048951</v>
      </c>
      <c r="C54" s="47">
        <f>VLOOKUP($D$50,[2]TURN!$B$10:$G$77,6,FALSE)</f>
        <v>1</v>
      </c>
      <c r="D54" s="7" t="str">
        <f t="shared" si="11"/>
        <v>Manufactured</v>
      </c>
      <c r="E54" s="26">
        <f t="shared" ref="E54" si="12">E26*$C54*$A54*$B54</f>
        <v>0</v>
      </c>
      <c r="F54" s="26">
        <f t="shared" si="10"/>
        <v>0</v>
      </c>
      <c r="G54" s="26">
        <f t="shared" si="10"/>
        <v>0</v>
      </c>
      <c r="H54" s="26">
        <f t="shared" si="10"/>
        <v>0</v>
      </c>
      <c r="I54" s="26">
        <f t="shared" si="10"/>
        <v>0</v>
      </c>
      <c r="J54" s="26">
        <f t="shared" si="10"/>
        <v>0</v>
      </c>
      <c r="K54" s="26">
        <f t="shared" si="10"/>
        <v>0</v>
      </c>
      <c r="L54" s="26">
        <f t="shared" si="10"/>
        <v>0</v>
      </c>
      <c r="M54" s="26">
        <f t="shared" si="10"/>
        <v>0</v>
      </c>
      <c r="N54" s="26">
        <f t="shared" si="10"/>
        <v>0</v>
      </c>
      <c r="O54" s="26">
        <f t="shared" si="10"/>
        <v>0</v>
      </c>
      <c r="P54" s="26">
        <f t="shared" si="10"/>
        <v>0</v>
      </c>
      <c r="Q54" s="26">
        <f t="shared" si="10"/>
        <v>0</v>
      </c>
      <c r="R54" s="26">
        <f t="shared" si="10"/>
        <v>0</v>
      </c>
      <c r="S54" s="26">
        <f t="shared" si="10"/>
        <v>0</v>
      </c>
      <c r="T54" s="26">
        <f t="shared" si="10"/>
        <v>0</v>
      </c>
      <c r="U54" s="26">
        <f t="shared" ca="1" si="10"/>
        <v>1475.3826553121091</v>
      </c>
      <c r="V54" s="26">
        <f t="shared" ca="1" si="10"/>
        <v>1458.323316806843</v>
      </c>
      <c r="W54" s="26">
        <f t="shared" ca="1" si="10"/>
        <v>1469.848765390793</v>
      </c>
      <c r="X54" s="26">
        <f t="shared" ca="1" si="10"/>
        <v>1469.6616586676369</v>
      </c>
      <c r="Y54" s="26"/>
      <c r="Z54" s="26">
        <f ca="1">(SUM(E26:X26)*B54)*'SC-NR'!A54*'SC-NR'!$Z$31</f>
        <v>4992.2339367507748</v>
      </c>
      <c r="AC54" s="26"/>
    </row>
    <row r="55" spans="1:29">
      <c r="E55" s="26"/>
      <c r="F55" s="26"/>
      <c r="G55" s="26"/>
      <c r="H55" s="26"/>
      <c r="I55" s="26"/>
      <c r="J55" s="26"/>
      <c r="K55" s="26"/>
      <c r="L55" s="26"/>
      <c r="M55" s="26"/>
      <c r="N55" s="26"/>
      <c r="O55" s="26"/>
      <c r="P55" s="26"/>
      <c r="Q55" s="26"/>
      <c r="R55" s="26"/>
      <c r="S55" s="26"/>
      <c r="T55" s="26"/>
      <c r="U55" s="26"/>
      <c r="V55" s="26"/>
      <c r="W55" s="26"/>
      <c r="X55" s="26"/>
      <c r="Y55" s="26"/>
    </row>
    <row r="56" spans="1:29">
      <c r="E56" s="26">
        <f t="shared" ref="E56:X56" si="13">SUM(E51:E54)</f>
        <v>0</v>
      </c>
      <c r="F56" s="26">
        <f t="shared" si="13"/>
        <v>0</v>
      </c>
      <c r="G56" s="26">
        <f t="shared" si="13"/>
        <v>0</v>
      </c>
      <c r="H56" s="26">
        <f t="shared" si="13"/>
        <v>0</v>
      </c>
      <c r="I56" s="26">
        <f t="shared" si="13"/>
        <v>0</v>
      </c>
      <c r="J56" s="26">
        <f t="shared" si="13"/>
        <v>0</v>
      </c>
      <c r="K56" s="26">
        <f t="shared" si="13"/>
        <v>0</v>
      </c>
      <c r="L56" s="26">
        <f t="shared" si="13"/>
        <v>0</v>
      </c>
      <c r="M56" s="26">
        <f t="shared" si="13"/>
        <v>0</v>
      </c>
      <c r="N56" s="26">
        <f t="shared" si="13"/>
        <v>0</v>
      </c>
      <c r="O56" s="26">
        <f t="shared" si="13"/>
        <v>0</v>
      </c>
      <c r="P56" s="26">
        <f t="shared" si="13"/>
        <v>0</v>
      </c>
      <c r="Q56" s="26">
        <f t="shared" si="13"/>
        <v>0</v>
      </c>
      <c r="R56" s="26">
        <f t="shared" si="13"/>
        <v>0</v>
      </c>
      <c r="S56" s="26">
        <f t="shared" si="13"/>
        <v>0</v>
      </c>
      <c r="T56" s="26">
        <f t="shared" si="13"/>
        <v>0</v>
      </c>
      <c r="U56" s="26">
        <f t="shared" ca="1" si="13"/>
        <v>66335.849375064543</v>
      </c>
      <c r="V56" s="26">
        <f t="shared" ca="1" si="13"/>
        <v>62796.64222151367</v>
      </c>
      <c r="W56" s="26">
        <f t="shared" ca="1" si="13"/>
        <v>58566.437688987644</v>
      </c>
      <c r="X56" s="26">
        <f t="shared" ca="1" si="13"/>
        <v>54665.962014173507</v>
      </c>
      <c r="Y56" s="26"/>
      <c r="Z56" s="26"/>
      <c r="AC56" s="26"/>
    </row>
    <row r="57" spans="1:29">
      <c r="E57" s="26"/>
      <c r="F57" s="26"/>
      <c r="G57" s="26"/>
      <c r="H57" s="26"/>
      <c r="I57" s="26"/>
      <c r="J57" s="26"/>
      <c r="K57" s="26"/>
      <c r="L57" s="26"/>
      <c r="M57" s="26"/>
      <c r="N57" s="26"/>
      <c r="O57" s="26"/>
      <c r="P57" s="26"/>
      <c r="Q57" s="26"/>
      <c r="R57" s="26"/>
      <c r="S57" s="26"/>
      <c r="T57" s="26"/>
      <c r="U57" s="26"/>
      <c r="V57" s="26"/>
      <c r="W57" s="26"/>
      <c r="X57" s="26"/>
      <c r="Y57" s="26"/>
      <c r="Z57" s="26"/>
      <c r="AC57" s="26"/>
    </row>
    <row r="58" spans="1:29" ht="15">
      <c r="E58" s="46" t="s">
        <v>61</v>
      </c>
      <c r="F58" s="26"/>
      <c r="G58" s="26"/>
      <c r="H58" s="26"/>
      <c r="I58" s="26"/>
      <c r="J58" s="26"/>
      <c r="K58" s="26"/>
      <c r="L58" s="26"/>
      <c r="M58" s="26"/>
      <c r="N58" s="26"/>
      <c r="O58" s="26"/>
      <c r="P58" s="26"/>
      <c r="Q58" s="26"/>
      <c r="R58" s="26"/>
      <c r="S58" s="26"/>
      <c r="T58" s="26"/>
      <c r="U58" s="26"/>
      <c r="V58" s="26"/>
      <c r="W58" s="26"/>
      <c r="X58" s="26"/>
      <c r="Y58" s="26"/>
    </row>
    <row r="59" spans="1:29" ht="15">
      <c r="A59" s="64" t="s">
        <v>150</v>
      </c>
      <c r="D59" s="46" t="str">
        <f>D42</f>
        <v>Clothes Dryer - NR</v>
      </c>
      <c r="E59" s="49">
        <f>VLOOKUP($D$42,[2]ACHIEV!$B$9:$X$79,MATCH(E$11,$E$11:$Y$11,0)+2,FALSE)</f>
        <v>0.01</v>
      </c>
      <c r="F59" s="49">
        <f>VLOOKUP($D$42,[2]ACHIEV!$B$9:$X$79,MATCH(F$11,$E$11:$Y$11,0)+2,FALSE)</f>
        <v>2.98E-2</v>
      </c>
      <c r="G59" s="49">
        <f>VLOOKUP($D$42,[2]ACHIEV!$B$9:$X$79,MATCH(G$11,$E$11:$Y$11,0)+2,FALSE)</f>
        <v>5.8906E-2</v>
      </c>
      <c r="H59" s="49">
        <f>VLOOKUP($D$42,[2]ACHIEV!$B$9:$X$79,MATCH(H$11,$E$11:$Y$11,0)+2,FALSE)</f>
        <v>9.6549759999999998E-2</v>
      </c>
      <c r="I59" s="49">
        <f>VLOOKUP($D$42,[2]ACHIEV!$B$9:$X$79,MATCH(I$11,$E$11:$Y$11,0)+2,FALSE)</f>
        <v>0.14172227199999998</v>
      </c>
      <c r="J59" s="49">
        <f>VLOOKUP($D$42,[2]ACHIEV!$B$9:$X$79,MATCH(J$11,$E$11:$Y$11,0)+2,FALSE)</f>
        <v>0.19035800991999999</v>
      </c>
      <c r="K59" s="49">
        <f>VLOOKUP($D$42,[2]ACHIEV!$B$9:$X$79,MATCH(K$11,$E$11:$Y$11,0)+2,FALSE)</f>
        <v>0.2362377226912</v>
      </c>
      <c r="L59" s="49">
        <f>VLOOKUP($D$42,[2]ACHIEV!$B$9:$X$79,MATCH(L$11,$E$11:$Y$11,0)+2,FALSE)</f>
        <v>0.279517585072032</v>
      </c>
      <c r="M59" s="49">
        <f>VLOOKUP($D$42,[2]ACHIEV!$B$9:$X$79,MATCH(M$11,$E$11:$Y$11,0)+2,FALSE)</f>
        <v>0.32034492191795017</v>
      </c>
      <c r="N59" s="49">
        <f>VLOOKUP($D$42,[2]ACHIEV!$B$9:$X$79,MATCH(N$11,$E$11:$Y$11,0)+2,FALSE)</f>
        <v>0.35885870967593297</v>
      </c>
      <c r="O59" s="49">
        <f>VLOOKUP($D$42,[2]ACHIEV!$B$9:$X$79,MATCH(O$11,$E$11:$Y$11,0)+2,FALSE)</f>
        <v>0.39519004946096342</v>
      </c>
      <c r="P59" s="49">
        <f>VLOOKUP($D$42,[2]ACHIEV!$B$9:$X$79,MATCH(P$11,$E$11:$Y$11,0)+2,FALSE)</f>
        <v>0.42946261332484215</v>
      </c>
      <c r="Q59" s="49">
        <f>VLOOKUP($D$42,[2]ACHIEV!$B$9:$X$79,MATCH(Q$11,$E$11:$Y$11,0)+2,FALSE)</f>
        <v>0.46179306523643443</v>
      </c>
      <c r="R59" s="49">
        <f>VLOOKUP($D$42,[2]ACHIEV!$B$9:$X$79,MATCH(R$11,$E$11:$Y$11,0)+2,FALSE)</f>
        <v>0.49229145820636983</v>
      </c>
      <c r="S59" s="49">
        <f>VLOOKUP($D$42,[2]ACHIEV!$B$9:$X$79,MATCH(S$11,$E$11:$Y$11,0)+2,FALSE)</f>
        <v>0.5210616089080089</v>
      </c>
      <c r="T59" s="49">
        <f>VLOOKUP($D$42,[2]ACHIEV!$B$9:$X$79,MATCH(T$11,$E$11:$Y$11,0)+2,FALSE)</f>
        <v>0.54820145106988838</v>
      </c>
      <c r="U59" s="49">
        <f>VLOOKUP($D$42,[2]ACHIEV!$B$9:$X$79,MATCH(U$11,$E$11:$Y$11,0)+2,FALSE)</f>
        <v>0.57380336884259475</v>
      </c>
      <c r="V59" s="49">
        <f>VLOOKUP($D$42,[2]ACHIEV!$B$9:$X$79,MATCH(V$11,$E$11:$Y$11,0)+2,FALSE)</f>
        <v>0.59795451127484767</v>
      </c>
      <c r="W59" s="49">
        <f>VLOOKUP($D$42,[2]ACHIEV!$B$9:$X$79,MATCH(W$11,$E$11:$Y$11,0)+2,FALSE)</f>
        <v>0.62073708896927293</v>
      </c>
      <c r="X59" s="49">
        <f>VLOOKUP($D$42,[2]ACHIEV!$B$9:$X$79,MATCH(X$11,$E$11:$Y$11,0)+2,FALSE)</f>
        <v>0.6422286539276808</v>
      </c>
      <c r="Y59" s="49"/>
    </row>
    <row r="60" spans="1:29">
      <c r="D60" s="7" t="str">
        <f>D23</f>
        <v>Single Family</v>
      </c>
      <c r="E60" s="26">
        <f ca="1">(E43+E51)*E$59</f>
        <v>2214.1164776713499</v>
      </c>
      <c r="F60" s="26">
        <f t="shared" ref="F60:X63" ca="1" si="14">(F43+F51)*F$59</f>
        <v>6583.0843360540639</v>
      </c>
      <c r="G60" s="26">
        <f t="shared" ca="1" si="14"/>
        <v>12983.30856165514</v>
      </c>
      <c r="H60" s="26">
        <f t="shared" ca="1" si="14"/>
        <v>21231.942774168238</v>
      </c>
      <c r="I60" s="26">
        <f t="shared" ca="1" si="14"/>
        <v>31094.912085207856</v>
      </c>
      <c r="J60" s="26">
        <f t="shared" ca="1" si="14"/>
        <v>41671.110470547566</v>
      </c>
      <c r="K60" s="26">
        <f t="shared" ca="1" si="14"/>
        <v>51597.166927934333</v>
      </c>
      <c r="L60" s="26">
        <f t="shared" ca="1" si="14"/>
        <v>60911.37946968191</v>
      </c>
      <c r="M60" s="26">
        <f t="shared" ca="1" si="14"/>
        <v>69649.793703842108</v>
      </c>
      <c r="N60" s="26">
        <f t="shared" ca="1" si="14"/>
        <v>77846.335295659694</v>
      </c>
      <c r="O60" s="26">
        <f t="shared" ca="1" si="14"/>
        <v>85532.934639131083</v>
      </c>
      <c r="P60" s="26">
        <f t="shared" ca="1" si="14"/>
        <v>92739.644196781475</v>
      </c>
      <c r="Q60" s="26">
        <f t="shared" ca="1" si="14"/>
        <v>99494.74893883297</v>
      </c>
      <c r="R60" s="26">
        <f t="shared" ca="1" si="14"/>
        <v>105824.87028758046</v>
      </c>
      <c r="S60" s="26">
        <f t="shared" ca="1" si="14"/>
        <v>111755.0639489257</v>
      </c>
      <c r="T60" s="26">
        <f t="shared" ca="1" si="14"/>
        <v>117308.91199055852</v>
      </c>
      <c r="U60" s="26">
        <f t="shared" ca="1" si="14"/>
        <v>152549.45217276047</v>
      </c>
      <c r="V60" s="26">
        <f t="shared" ca="1" si="14"/>
        <v>156781.47727387346</v>
      </c>
      <c r="W60" s="26">
        <f t="shared" ca="1" si="14"/>
        <v>160083.52283284927</v>
      </c>
      <c r="X60" s="26">
        <f t="shared" ca="1" si="14"/>
        <v>163360.19785466412</v>
      </c>
      <c r="Y60" s="26"/>
    </row>
    <row r="61" spans="1:29">
      <c r="D61" s="7" t="str">
        <f t="shared" ref="D61:D63" si="15">D24</f>
        <v>Multifamily - Low Rise</v>
      </c>
      <c r="E61" s="26">
        <f ca="1">(E44+E52)*E$59</f>
        <v>256.43433901505563</v>
      </c>
      <c r="F61" s="26">
        <f t="shared" ref="E61:T63" ca="1" si="16">(F44+F52)*F$59</f>
        <v>762.43902958515025</v>
      </c>
      <c r="G61" s="26">
        <f t="shared" ca="1" si="16"/>
        <v>1503.6995294309199</v>
      </c>
      <c r="H61" s="26">
        <f t="shared" ca="1" si="16"/>
        <v>2459.038929757603</v>
      </c>
      <c r="I61" s="26">
        <f t="shared" ca="1" si="16"/>
        <v>3601.3471470911695</v>
      </c>
      <c r="J61" s="26">
        <f t="shared" ca="1" si="16"/>
        <v>4826.2599651846531</v>
      </c>
      <c r="K61" s="26">
        <f t="shared" ca="1" si="16"/>
        <v>5975.8746320195432</v>
      </c>
      <c r="L61" s="26">
        <f t="shared" ca="1" si="16"/>
        <v>7054.6267504010566</v>
      </c>
      <c r="M61" s="26">
        <f t="shared" ca="1" si="16"/>
        <v>8066.6910538114598</v>
      </c>
      <c r="N61" s="26">
        <f t="shared" ca="1" si="16"/>
        <v>9015.9967478613435</v>
      </c>
      <c r="O61" s="26">
        <f t="shared" ca="1" si="16"/>
        <v>9906.2419495284357</v>
      </c>
      <c r="P61" s="26">
        <f t="shared" ca="1" si="16"/>
        <v>10740.907277241913</v>
      </c>
      <c r="Q61" s="26">
        <f t="shared" ca="1" si="16"/>
        <v>11523.268641750052</v>
      </c>
      <c r="R61" s="26">
        <f t="shared" ca="1" si="16"/>
        <v>12256.409284772117</v>
      </c>
      <c r="S61" s="26">
        <f t="shared" ca="1" si="16"/>
        <v>12943.231109671453</v>
      </c>
      <c r="T61" s="26">
        <f t="shared" ca="1" si="16"/>
        <v>13586.465345785156</v>
      </c>
      <c r="U61" s="26">
        <f t="shared" ca="1" si="14"/>
        <v>20049.329203516383</v>
      </c>
      <c r="V61" s="26">
        <f t="shared" ca="1" si="14"/>
        <v>20675.068211262442</v>
      </c>
      <c r="W61" s="26">
        <f t="shared" ca="1" si="14"/>
        <v>21198.260086220591</v>
      </c>
      <c r="X61" s="26">
        <f t="shared" ca="1" si="14"/>
        <v>21475.0429697172</v>
      </c>
      <c r="Y61" s="26"/>
    </row>
    <row r="62" spans="1:29">
      <c r="D62" s="7" t="str">
        <f t="shared" si="15"/>
        <v>Multifamily - High Rise</v>
      </c>
      <c r="E62" s="26">
        <f t="shared" ca="1" si="16"/>
        <v>58.46609282699081</v>
      </c>
      <c r="F62" s="26">
        <f t="shared" ca="1" si="14"/>
        <v>173.83331440657417</v>
      </c>
      <c r="G62" s="26">
        <f t="shared" ca="1" si="14"/>
        <v>342.83800137410196</v>
      </c>
      <c r="H62" s="26">
        <f t="shared" ca="1" si="14"/>
        <v>560.65189585998155</v>
      </c>
      <c r="I62" s="26">
        <f t="shared" ca="1" si="14"/>
        <v>821.09399783501226</v>
      </c>
      <c r="J62" s="26">
        <f t="shared" ca="1" si="14"/>
        <v>1100.36964712089</v>
      </c>
      <c r="K62" s="26">
        <f t="shared" ca="1" si="14"/>
        <v>1362.4775928999163</v>
      </c>
      <c r="L62" s="26">
        <f t="shared" ca="1" si="14"/>
        <v>1608.4291364133753</v>
      </c>
      <c r="M62" s="26">
        <f t="shared" ca="1" si="14"/>
        <v>1839.1761016495814</v>
      </c>
      <c r="N62" s="26">
        <f t="shared" ca="1" si="14"/>
        <v>2055.6143331387457</v>
      </c>
      <c r="O62" s="26">
        <f t="shared" ca="1" si="14"/>
        <v>2258.5869880466958</v>
      </c>
      <c r="P62" s="26">
        <f t="shared" ca="1" si="14"/>
        <v>2448.887634664472</v>
      </c>
      <c r="Q62" s="26">
        <f t="shared" ca="1" si="14"/>
        <v>2627.2631686794325</v>
      </c>
      <c r="R62" s="26">
        <f t="shared" ca="1" si="14"/>
        <v>2794.4165579439295</v>
      </c>
      <c r="S62" s="26">
        <f t="shared" ca="1" si="14"/>
        <v>2951.0094258273934</v>
      </c>
      <c r="T62" s="26">
        <f t="shared" ca="1" si="14"/>
        <v>3097.6644826445468</v>
      </c>
      <c r="U62" s="26">
        <f t="shared" ca="1" si="14"/>
        <v>4550.6328370442034</v>
      </c>
      <c r="V62" s="26">
        <f t="shared" ca="1" si="14"/>
        <v>4711.7984615898849</v>
      </c>
      <c r="W62" s="26">
        <f t="shared" ca="1" si="14"/>
        <v>4851.3652357768087</v>
      </c>
      <c r="X62" s="26">
        <f t="shared" ca="1" si="14"/>
        <v>4883.418861345247</v>
      </c>
      <c r="Y62" s="26"/>
    </row>
    <row r="63" spans="1:29">
      <c r="D63" s="7" t="str">
        <f t="shared" si="15"/>
        <v>Manufactured</v>
      </c>
      <c r="E63" s="26">
        <f t="shared" ca="1" si="16"/>
        <v>284.68781782869456</v>
      </c>
      <c r="F63" s="26">
        <f t="shared" ca="1" si="14"/>
        <v>839.30318164843447</v>
      </c>
      <c r="G63" s="26">
        <f t="shared" ca="1" si="14"/>
        <v>1641.3298214502106</v>
      </c>
      <c r="H63" s="26">
        <f t="shared" ca="1" si="14"/>
        <v>2661.4679929231424</v>
      </c>
      <c r="I63" s="26">
        <f t="shared" ca="1" si="14"/>
        <v>3864.9321755124906</v>
      </c>
      <c r="J63" s="26">
        <f t="shared" ca="1" si="14"/>
        <v>5135.8064538599583</v>
      </c>
      <c r="K63" s="26">
        <f t="shared" ca="1" si="14"/>
        <v>6305.5135332445343</v>
      </c>
      <c r="L63" s="26">
        <f t="shared" ca="1" si="14"/>
        <v>7380.9807402940469</v>
      </c>
      <c r="M63" s="26">
        <f t="shared" ca="1" si="14"/>
        <v>8368.6711499590965</v>
      </c>
      <c r="N63" s="26">
        <f t="shared" ca="1" si="14"/>
        <v>9274.614593353388</v>
      </c>
      <c r="O63" s="26">
        <f t="shared" ca="1" si="14"/>
        <v>10104.436595667841</v>
      </c>
      <c r="P63" s="26">
        <f t="shared" ca="1" si="14"/>
        <v>10863.385382324268</v>
      </c>
      <c r="Q63" s="26">
        <f t="shared" ca="1" si="14"/>
        <v>11556.357082312212</v>
      </c>
      <c r="R63" s="26">
        <f t="shared" ca="1" si="14"/>
        <v>12187.919249045599</v>
      </c>
      <c r="S63" s="26">
        <f t="shared" ca="1" si="14"/>
        <v>12762.332811043785</v>
      </c>
      <c r="T63" s="26">
        <f t="shared" ca="1" si="14"/>
        <v>13283.572557245268</v>
      </c>
      <c r="U63" s="26">
        <f t="shared" ca="1" si="14"/>
        <v>14601.925792716738</v>
      </c>
      <c r="V63" s="26">
        <f t="shared" ca="1" si="14"/>
        <v>15053.123496572967</v>
      </c>
      <c r="W63" s="26">
        <f t="shared" ca="1" si="14"/>
        <v>15476.486964828844</v>
      </c>
      <c r="X63" s="26">
        <f t="shared" ca="1" si="14"/>
        <v>15851.168641057073</v>
      </c>
      <c r="Y63" s="26"/>
    </row>
    <row r="65" spans="1:28">
      <c r="E65" s="26">
        <f t="shared" ref="E65:X65" ca="1" si="17">SUM(E60:E63)</f>
        <v>2813.7047273420912</v>
      </c>
      <c r="F65" s="26">
        <f t="shared" ca="1" si="17"/>
        <v>8358.6598616942229</v>
      </c>
      <c r="G65" s="26">
        <f t="shared" ca="1" si="17"/>
        <v>16471.175913910374</v>
      </c>
      <c r="H65" s="26">
        <f t="shared" ca="1" si="17"/>
        <v>26913.101592708965</v>
      </c>
      <c r="I65" s="26">
        <f t="shared" ca="1" si="17"/>
        <v>39382.285405646529</v>
      </c>
      <c r="J65" s="26">
        <f t="shared" ca="1" si="17"/>
        <v>52733.546536713067</v>
      </c>
      <c r="K65" s="26">
        <f t="shared" ca="1" si="17"/>
        <v>65241.032686098326</v>
      </c>
      <c r="L65" s="26">
        <f t="shared" ca="1" si="17"/>
        <v>76955.416096790403</v>
      </c>
      <c r="M65" s="26">
        <f t="shared" ca="1" si="17"/>
        <v>87924.33200926226</v>
      </c>
      <c r="N65" s="26">
        <f t="shared" ca="1" si="17"/>
        <v>98192.560970013161</v>
      </c>
      <c r="O65" s="26">
        <f t="shared" ca="1" si="17"/>
        <v>107802.20017237405</v>
      </c>
      <c r="P65" s="26">
        <f t="shared" ca="1" si="17"/>
        <v>116792.82449101213</v>
      </c>
      <c r="Q65" s="26">
        <f t="shared" ca="1" si="17"/>
        <v>125201.63783157467</v>
      </c>
      <c r="R65" s="26">
        <f t="shared" ca="1" si="17"/>
        <v>133063.61537934211</v>
      </c>
      <c r="S65" s="26">
        <f t="shared" ca="1" si="17"/>
        <v>140411.63729546833</v>
      </c>
      <c r="T65" s="26">
        <f t="shared" ca="1" si="17"/>
        <v>147276.61437623348</v>
      </c>
      <c r="U65" s="26">
        <f t="shared" ca="1" si="17"/>
        <v>191751.34000603779</v>
      </c>
      <c r="V65" s="26">
        <f t="shared" ca="1" si="17"/>
        <v>197221.46744329872</v>
      </c>
      <c r="W65" s="26">
        <f t="shared" ca="1" si="17"/>
        <v>201609.63511967554</v>
      </c>
      <c r="X65" s="26">
        <f t="shared" ca="1" si="17"/>
        <v>205569.82832678364</v>
      </c>
      <c r="Y65" s="26"/>
    </row>
    <row r="66" spans="1:28">
      <c r="E66" s="26"/>
      <c r="F66" s="26"/>
      <c r="G66" s="26"/>
      <c r="H66" s="26"/>
      <c r="I66" s="26"/>
      <c r="J66" s="26"/>
      <c r="K66" s="26"/>
      <c r="L66" s="26"/>
      <c r="M66" s="26"/>
      <c r="N66" s="26"/>
      <c r="O66" s="26"/>
      <c r="P66" s="26"/>
      <c r="Q66" s="26"/>
      <c r="R66" s="26"/>
      <c r="S66" s="26"/>
      <c r="T66" s="26"/>
      <c r="U66" s="26"/>
      <c r="V66" s="26"/>
      <c r="W66" s="26"/>
      <c r="X66" s="26"/>
      <c r="Y66" s="26"/>
    </row>
    <row r="68" spans="1:28">
      <c r="E68" s="26"/>
      <c r="F68" s="26"/>
      <c r="G68" s="26"/>
      <c r="H68" s="26"/>
      <c r="I68" s="26"/>
      <c r="J68" s="26"/>
      <c r="K68" s="26"/>
      <c r="L68" s="26"/>
      <c r="M68" s="26"/>
      <c r="N68" s="26"/>
      <c r="O68" s="26"/>
      <c r="P68" s="26"/>
      <c r="Q68" s="26"/>
      <c r="R68" s="26"/>
      <c r="S68" s="26"/>
      <c r="T68" s="26"/>
      <c r="U68" s="26"/>
      <c r="V68" s="26"/>
      <c r="W68" s="26"/>
      <c r="X68" s="26"/>
      <c r="Y68" s="26"/>
    </row>
    <row r="70" spans="1:28" customFormat="1">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row>
    <row r="71" spans="1:28" customFormat="1" ht="15">
      <c r="A71" s="64" t="s">
        <v>62</v>
      </c>
      <c r="B71" s="7"/>
      <c r="C71" s="7"/>
      <c r="D71" s="50" t="s">
        <v>141</v>
      </c>
      <c r="E71" s="7" t="s">
        <v>211</v>
      </c>
      <c r="F71" s="7"/>
      <c r="G71" s="7"/>
      <c r="H71" s="7"/>
      <c r="I71" s="7"/>
      <c r="J71" s="7"/>
      <c r="K71" s="7"/>
      <c r="L71" s="7"/>
      <c r="M71" s="7"/>
      <c r="N71" s="7"/>
      <c r="O71" s="7"/>
      <c r="P71" s="7"/>
      <c r="Q71" s="7"/>
      <c r="R71" s="7"/>
      <c r="S71" s="7"/>
      <c r="T71" s="7"/>
      <c r="U71" s="7"/>
      <c r="V71" s="7"/>
      <c r="W71" s="7"/>
      <c r="X71" s="7"/>
      <c r="Y71" s="7"/>
      <c r="Z71" s="7"/>
      <c r="AA71" s="7"/>
      <c r="AB71" s="7"/>
    </row>
    <row r="72" spans="1:28" customFormat="1" ht="15">
      <c r="A72" s="46" t="s">
        <v>63</v>
      </c>
      <c r="B72" s="46" t="str">
        <f>M_Input_Out!K3</f>
        <v>TRC Net Levelized Cost (Net of All Benefits) in mills/kWh</v>
      </c>
      <c r="C72" s="46"/>
      <c r="D72" s="46">
        <v>1</v>
      </c>
      <c r="E72" s="57">
        <f t="shared" ref="E72:X72" si="18">E11</f>
        <v>2016</v>
      </c>
      <c r="F72" s="51">
        <f t="shared" si="18"/>
        <v>2017</v>
      </c>
      <c r="G72" s="51">
        <f t="shared" si="18"/>
        <v>2018</v>
      </c>
      <c r="H72" s="51">
        <f t="shared" si="18"/>
        <v>2019</v>
      </c>
      <c r="I72" s="51">
        <f t="shared" si="18"/>
        <v>2020</v>
      </c>
      <c r="J72" s="51">
        <f t="shared" si="18"/>
        <v>2021</v>
      </c>
      <c r="K72" s="51">
        <f t="shared" si="18"/>
        <v>2022</v>
      </c>
      <c r="L72" s="51">
        <f t="shared" si="18"/>
        <v>2023</v>
      </c>
      <c r="M72" s="51">
        <f t="shared" si="18"/>
        <v>2024</v>
      </c>
      <c r="N72" s="51">
        <f t="shared" si="18"/>
        <v>2025</v>
      </c>
      <c r="O72" s="51">
        <f t="shared" si="18"/>
        <v>2026</v>
      </c>
      <c r="P72" s="51">
        <f t="shared" si="18"/>
        <v>2027</v>
      </c>
      <c r="Q72" s="51">
        <f t="shared" si="18"/>
        <v>2028</v>
      </c>
      <c r="R72" s="51">
        <f t="shared" si="18"/>
        <v>2029</v>
      </c>
      <c r="S72" s="51">
        <f t="shared" si="18"/>
        <v>2030</v>
      </c>
      <c r="T72" s="51">
        <f t="shared" si="18"/>
        <v>2031</v>
      </c>
      <c r="U72" s="51">
        <f t="shared" si="18"/>
        <v>2032</v>
      </c>
      <c r="V72" s="51">
        <f t="shared" si="18"/>
        <v>2033</v>
      </c>
      <c r="W72" s="51">
        <f t="shared" si="18"/>
        <v>2034</v>
      </c>
      <c r="X72" s="51">
        <f t="shared" si="18"/>
        <v>2035</v>
      </c>
      <c r="Y72" s="52" t="s">
        <v>146</v>
      </c>
      <c r="Z72" s="7"/>
      <c r="AA72" s="7"/>
      <c r="AB72" s="7"/>
    </row>
    <row r="73" spans="1:28" customFormat="1" ht="26.25">
      <c r="A73" s="46" t="str">
        <f>M_Input_Out!C3</f>
        <v>Busbar Savings</v>
      </c>
      <c r="B73" s="46" t="s">
        <v>64</v>
      </c>
      <c r="C73" s="46" t="s">
        <v>65</v>
      </c>
      <c r="D73" s="46" t="s">
        <v>66</v>
      </c>
      <c r="E73" s="58" t="str">
        <f>CONCATENATE("aMW_",E$11)</f>
        <v>aMW_2016</v>
      </c>
      <c r="F73" s="53" t="str">
        <f t="shared" ref="F73:X73" si="19">CONCATENATE("aMW_",F$11)</f>
        <v>aMW_2017</v>
      </c>
      <c r="G73" s="53" t="str">
        <f t="shared" si="19"/>
        <v>aMW_2018</v>
      </c>
      <c r="H73" s="53" t="str">
        <f t="shared" si="19"/>
        <v>aMW_2019</v>
      </c>
      <c r="I73" s="53" t="str">
        <f t="shared" si="19"/>
        <v>aMW_2020</v>
      </c>
      <c r="J73" s="53" t="str">
        <f t="shared" si="19"/>
        <v>aMW_2021</v>
      </c>
      <c r="K73" s="53" t="str">
        <f t="shared" si="19"/>
        <v>aMW_2022</v>
      </c>
      <c r="L73" s="53" t="str">
        <f t="shared" si="19"/>
        <v>aMW_2023</v>
      </c>
      <c r="M73" s="53" t="str">
        <f t="shared" si="19"/>
        <v>aMW_2024</v>
      </c>
      <c r="N73" s="53" t="str">
        <f t="shared" si="19"/>
        <v>aMW_2025</v>
      </c>
      <c r="O73" s="53" t="str">
        <f t="shared" si="19"/>
        <v>aMW_2026</v>
      </c>
      <c r="P73" s="53" t="str">
        <f t="shared" si="19"/>
        <v>aMW_2027</v>
      </c>
      <c r="Q73" s="53" t="str">
        <f t="shared" si="19"/>
        <v>aMW_2028</v>
      </c>
      <c r="R73" s="53" t="str">
        <f t="shared" si="19"/>
        <v>aMW_2029</v>
      </c>
      <c r="S73" s="53" t="str">
        <f t="shared" si="19"/>
        <v>aMW_2030</v>
      </c>
      <c r="T73" s="53" t="str">
        <f t="shared" si="19"/>
        <v>aMW_2031</v>
      </c>
      <c r="U73" s="53" t="str">
        <f t="shared" si="19"/>
        <v>aMW_2032</v>
      </c>
      <c r="V73" s="53" t="str">
        <f t="shared" si="19"/>
        <v>aMW_2033</v>
      </c>
      <c r="W73" s="53" t="str">
        <f t="shared" si="19"/>
        <v>aMW_2034</v>
      </c>
      <c r="X73" s="53" t="str">
        <f t="shared" si="19"/>
        <v>aMW_2035</v>
      </c>
      <c r="Y73" s="54" t="s">
        <v>146</v>
      </c>
      <c r="Z73" s="7"/>
      <c r="AA73" s="42" t="s">
        <v>245</v>
      </c>
      <c r="AB73" s="42"/>
    </row>
    <row r="74" spans="1:28" customFormat="1">
      <c r="A74" s="55">
        <f>VLOOKUP($D74,MeasureOutput,3,FALSE)</f>
        <v>193.75383015309905</v>
      </c>
      <c r="B74" s="55">
        <f>VLOOKUP($D74,MeasureOutput,11,FALSE)</f>
        <v>120.70681718966021</v>
      </c>
      <c r="C74" s="7" t="str">
        <f>D13</f>
        <v>Single Family</v>
      </c>
      <c r="D74" s="7" t="s">
        <v>263</v>
      </c>
      <c r="E74" s="20">
        <f ca="1">VLOOKUP($C74,$D$60:$Y$64,E$32,FALSE)*$D$72*$A74/8760/1000</f>
        <v>4.8971866204784546E-2</v>
      </c>
      <c r="F74" s="20">
        <f t="shared" ref="F74:U77" ca="1" si="20">VLOOKUP($C74,$D$60:$Y$64,F$32,FALSE)*$D$72*$A74/8760/1000</f>
        <v>0.1456047721839436</v>
      </c>
      <c r="G74" s="20">
        <f t="shared" ca="1" si="20"/>
        <v>0.28716504131052584</v>
      </c>
      <c r="H74" s="20">
        <f t="shared" ca="1" si="20"/>
        <v>0.46960847421078894</v>
      </c>
      <c r="I74" s="20">
        <f t="shared" ca="1" si="20"/>
        <v>0.68775779849119978</v>
      </c>
      <c r="J74" s="20">
        <f t="shared" ca="1" si="20"/>
        <v>0.92168233566227176</v>
      </c>
      <c r="K74" s="20">
        <f t="shared" ca="1" si="20"/>
        <v>1.1412270225269507</v>
      </c>
      <c r="L74" s="20">
        <f t="shared" ca="1" si="20"/>
        <v>1.3472389351780494</v>
      </c>
      <c r="M74" s="20">
        <f t="shared" ca="1" si="20"/>
        <v>1.5405153309923072</v>
      </c>
      <c r="N74" s="20">
        <f t="shared" ca="1" si="20"/>
        <v>1.7218065784151197</v>
      </c>
      <c r="O74" s="20">
        <f t="shared" ca="1" si="20"/>
        <v>1.8918189144482107</v>
      </c>
      <c r="P74" s="20">
        <f t="shared" ca="1" si="20"/>
        <v>2.0512170399728351</v>
      </c>
      <c r="Q74" s="20">
        <f t="shared" ca="1" si="20"/>
        <v>2.2006265624451911</v>
      </c>
      <c r="R74" s="20">
        <f t="shared" ca="1" si="20"/>
        <v>2.3406362949399089</v>
      </c>
      <c r="S74" s="20">
        <f t="shared" ca="1" si="20"/>
        <v>2.4718004199895973</v>
      </c>
      <c r="T74" s="20">
        <f t="shared" ca="1" si="20"/>
        <v>2.5946405261716343</v>
      </c>
      <c r="U74" s="20">
        <f t="shared" ca="1" si="20"/>
        <v>3.3740913979713856</v>
      </c>
      <c r="V74" s="20">
        <f t="shared" ref="V74:X77" ca="1" si="21">VLOOKUP($C74,$D$60:$Y$64,V$32,FALSE)*$D$72*$A74/8760/1000</f>
        <v>3.4676954016979495</v>
      </c>
      <c r="W74" s="20">
        <f t="shared" ca="1" si="21"/>
        <v>3.5407301019709623</v>
      </c>
      <c r="X74" s="20">
        <f t="shared" ca="1" si="21"/>
        <v>3.6132036562681789</v>
      </c>
      <c r="Y74" s="20">
        <f ca="1">(VLOOKUP($C74,$D$43:$Z$46,Y$32+1,FALSE)+VLOOKUP($C74,$D$51:$Z$54,$Y$32+1,FALSE))*$D$72*$A74/8760/1000</f>
        <v>67.343280895268975</v>
      </c>
      <c r="Z74" s="7"/>
      <c r="AA74" s="20">
        <f ca="1">SUM(E74:X74)</f>
        <v>35.858038471051792</v>
      </c>
      <c r="AB74" s="43"/>
    </row>
    <row r="75" spans="1:28" customFormat="1">
      <c r="A75" s="55">
        <f>VLOOKUP($D75,MeasureOutput,3,FALSE)</f>
        <v>193.75383015309905</v>
      </c>
      <c r="B75" s="55">
        <f>VLOOKUP($D75,MeasureOutput,11,FALSE)</f>
        <v>120.70681718966021</v>
      </c>
      <c r="C75" s="7" t="str">
        <f t="shared" ref="C75:C77" si="22">D14</f>
        <v>Multifamily - Low Rise</v>
      </c>
      <c r="D75" s="7" t="s">
        <v>263</v>
      </c>
      <c r="E75" s="20">
        <f t="shared" ref="E75:E77" ca="1" si="23">VLOOKUP($C75,$D$60:$Y$64,E$32,FALSE)*$D$72*$A75/8760/1000</f>
        <v>5.6718191058156746E-3</v>
      </c>
      <c r="F75" s="20">
        <f t="shared" ca="1" si="20"/>
        <v>1.686363952515238E-2</v>
      </c>
      <c r="G75" s="20">
        <f t="shared" ca="1" si="20"/>
        <v>3.3258851966512952E-2</v>
      </c>
      <c r="H75" s="20">
        <f t="shared" ca="1" si="20"/>
        <v>5.4389065198186419E-2</v>
      </c>
      <c r="I75" s="20">
        <f t="shared" ca="1" si="20"/>
        <v>7.9654657929206646E-2</v>
      </c>
      <c r="J75" s="20">
        <f t="shared" ca="1" si="20"/>
        <v>0.10674730063574076</v>
      </c>
      <c r="K75" s="20">
        <f t="shared" ca="1" si="20"/>
        <v>0.13217449754206939</v>
      </c>
      <c r="L75" s="20">
        <f t="shared" ca="1" si="20"/>
        <v>0.15603435538706797</v>
      </c>
      <c r="M75" s="20">
        <f t="shared" ca="1" si="20"/>
        <v>0.17841921099745539</v>
      </c>
      <c r="N75" s="20">
        <f t="shared" ca="1" si="20"/>
        <v>0.19941597061027624</v>
      </c>
      <c r="O75" s="20">
        <f t="shared" ca="1" si="20"/>
        <v>0.21910642924023255</v>
      </c>
      <c r="P75" s="20">
        <f t="shared" ca="1" si="20"/>
        <v>0.23756757126540129</v>
      </c>
      <c r="Q75" s="20">
        <f t="shared" ca="1" si="20"/>
        <v>0.25487185333586437</v>
      </c>
      <c r="R75" s="20">
        <f t="shared" ca="1" si="20"/>
        <v>0.2710874706448177</v>
      </c>
      <c r="S75" s="20">
        <f t="shared" ca="1" si="20"/>
        <v>0.28627860754059253</v>
      </c>
      <c r="T75" s="20">
        <f t="shared" ca="1" si="20"/>
        <v>0.30050567340048212</v>
      </c>
      <c r="U75" s="20">
        <f t="shared" ca="1" si="20"/>
        <v>0.44345140698421021</v>
      </c>
      <c r="V75" s="20">
        <f t="shared" ca="1" si="21"/>
        <v>0.45729151308318267</v>
      </c>
      <c r="W75" s="20">
        <f t="shared" ca="1" si="21"/>
        <v>0.46886347994141586</v>
      </c>
      <c r="X75" s="20">
        <f t="shared" ca="1" si="21"/>
        <v>0.47498536850286416</v>
      </c>
      <c r="Y75" s="20">
        <f t="shared" ref="Y75:Y77" ca="1" si="24">(VLOOKUP($C75,$D$43:$Z$46,Y$32+1,FALSE)+VLOOKUP($C75,$D$51:$Z$54,$Y$32+1,FALSE))*$D$72*$A75/8760/1000</f>
        <v>8.1120028909151412</v>
      </c>
      <c r="Z75" s="7"/>
      <c r="AA75" s="20">
        <f t="shared" ref="AA75:AA77" ca="1" si="25">SUM(E75:X75)</f>
        <v>4.3766387428365476</v>
      </c>
      <c r="AB75" s="43"/>
    </row>
    <row r="76" spans="1:28" customFormat="1">
      <c r="A76" s="55">
        <f>VLOOKUP($D76,MeasureOutput,3,FALSE)</f>
        <v>193.75383015309905</v>
      </c>
      <c r="B76" s="55">
        <f>VLOOKUP($D76,MeasureOutput,11,FALSE)</f>
        <v>120.70681718966021</v>
      </c>
      <c r="C76" s="7" t="str">
        <f t="shared" si="22"/>
        <v>Multifamily - High Rise</v>
      </c>
      <c r="D76" s="7" t="s">
        <v>263</v>
      </c>
      <c r="E76" s="20">
        <f t="shared" ca="1" si="23"/>
        <v>1.2931540433009246E-3</v>
      </c>
      <c r="F76" s="20">
        <f t="shared" ca="1" si="20"/>
        <v>3.844848227680552E-3</v>
      </c>
      <c r="G76" s="20">
        <f t="shared" ca="1" si="20"/>
        <v>7.5828967908979101E-3</v>
      </c>
      <c r="H76" s="20">
        <f t="shared" ca="1" si="20"/>
        <v>1.2400508242633314E-2</v>
      </c>
      <c r="I76" s="20">
        <f t="shared" ca="1" si="20"/>
        <v>1.8160971118293841E-2</v>
      </c>
      <c r="J76" s="20">
        <f t="shared" ca="1" si="20"/>
        <v>2.4337994716197082E-2</v>
      </c>
      <c r="K76" s="20">
        <f t="shared" ca="1" si="20"/>
        <v>3.0135302753668221E-2</v>
      </c>
      <c r="L76" s="20">
        <f t="shared" ca="1" si="20"/>
        <v>3.5575263208896445E-2</v>
      </c>
      <c r="M76" s="20">
        <f t="shared" ca="1" si="20"/>
        <v>4.0678928541170299E-2</v>
      </c>
      <c r="N76" s="20">
        <f t="shared" ca="1" si="20"/>
        <v>4.5466113055164445E-2</v>
      </c>
      <c r="O76" s="20">
        <f t="shared" ca="1" si="20"/>
        <v>4.9955465715525012E-2</v>
      </c>
      <c r="P76" s="20">
        <f t="shared" ca="1" si="20"/>
        <v>5.4164538679315588E-2</v>
      </c>
      <c r="Q76" s="20">
        <f t="shared" ca="1" si="20"/>
        <v>5.8109851798151549E-2</v>
      </c>
      <c r="R76" s="20">
        <f t="shared" ca="1" si="20"/>
        <v>6.1806953327040615E-2</v>
      </c>
      <c r="S76" s="20">
        <f t="shared" ca="1" si="20"/>
        <v>6.5270477063008564E-2</v>
      </c>
      <c r="T76" s="20">
        <f t="shared" ca="1" si="20"/>
        <v>6.8514196123470206E-2</v>
      </c>
      <c r="U76" s="20">
        <f t="shared" ca="1" si="20"/>
        <v>0.10065097509107053</v>
      </c>
      <c r="V76" s="20">
        <f t="shared" ca="1" si="21"/>
        <v>0.10421563913727397</v>
      </c>
      <c r="W76" s="20">
        <f t="shared" ca="1" si="21"/>
        <v>0.10730257944102159</v>
      </c>
      <c r="X76" s="20">
        <f t="shared" ca="1" si="21"/>
        <v>0.10801154208076796</v>
      </c>
      <c r="Y76" s="20">
        <f t="shared" ca="1" si="24"/>
        <v>1.8489471809690601</v>
      </c>
      <c r="Z76" s="7"/>
      <c r="AA76" s="20">
        <f t="shared" ca="1" si="25"/>
        <v>0.99747819915454872</v>
      </c>
      <c r="AB76" s="43"/>
    </row>
    <row r="77" spans="1:28" customFormat="1">
      <c r="A77" s="55">
        <f>VLOOKUP($D77,MeasureOutput,3,FALSE)</f>
        <v>193.75383015309905</v>
      </c>
      <c r="B77" s="55">
        <f>VLOOKUP($D77,MeasureOutput,11,FALSE)</f>
        <v>120.70681718966021</v>
      </c>
      <c r="C77" s="7" t="str">
        <f t="shared" si="22"/>
        <v>Manufactured</v>
      </c>
      <c r="D77" s="7" t="s">
        <v>263</v>
      </c>
      <c r="E77" s="20">
        <f t="shared" ca="1" si="23"/>
        <v>6.2967300345019728E-3</v>
      </c>
      <c r="F77" s="20">
        <f t="shared" ca="1" si="20"/>
        <v>1.8563722157998449E-2</v>
      </c>
      <c r="G77" s="20">
        <f t="shared" ca="1" si="20"/>
        <v>3.6302961124484077E-2</v>
      </c>
      <c r="H77" s="20">
        <f t="shared" ca="1" si="20"/>
        <v>5.8866394687070771E-2</v>
      </c>
      <c r="I77" s="20">
        <f t="shared" ca="1" si="20"/>
        <v>8.5484636105878392E-2</v>
      </c>
      <c r="J77" s="20">
        <f t="shared" ca="1" si="20"/>
        <v>0.11359385517812469</v>
      </c>
      <c r="K77" s="20">
        <f t="shared" ca="1" si="20"/>
        <v>0.1394654564096266</v>
      </c>
      <c r="L77" s="20">
        <f t="shared" ca="1" si="20"/>
        <v>0.1632526585294781</v>
      </c>
      <c r="M77" s="20">
        <f t="shared" ca="1" si="20"/>
        <v>0.18509841194021859</v>
      </c>
      <c r="N77" s="20">
        <f t="shared" ca="1" si="20"/>
        <v>0.20513608454977694</v>
      </c>
      <c r="O77" s="20">
        <f t="shared" ca="1" si="20"/>
        <v>0.22349010182075177</v>
      </c>
      <c r="P77" s="20">
        <f t="shared" ca="1" si="20"/>
        <v>0.24027654409298116</v>
      </c>
      <c r="Q77" s="20">
        <f t="shared" ca="1" si="20"/>
        <v>0.25560370403137939</v>
      </c>
      <c r="R77" s="20">
        <f t="shared" ca="1" si="20"/>
        <v>0.26957260686064699</v>
      </c>
      <c r="S77" s="20">
        <f t="shared" ca="1" si="20"/>
        <v>0.28227749587081058</v>
      </c>
      <c r="T77" s="20">
        <f t="shared" ca="1" si="20"/>
        <v>0.29380628551174287</v>
      </c>
      <c r="U77" s="20">
        <f t="shared" ca="1" si="20"/>
        <v>0.32296564497148345</v>
      </c>
      <c r="V77" s="20">
        <f t="shared" ca="1" si="21"/>
        <v>0.33294524351924926</v>
      </c>
      <c r="W77" s="20">
        <f t="shared" ca="1" si="21"/>
        <v>0.34230920396690628</v>
      </c>
      <c r="X77" s="20">
        <f t="shared" ca="1" si="21"/>
        <v>0.35059641970405275</v>
      </c>
      <c r="Y77" s="20">
        <f t="shared" ca="1" si="24"/>
        <v>7.0926571092509443</v>
      </c>
      <c r="Z77" s="7"/>
      <c r="AA77" s="20">
        <f t="shared" ca="1" si="25"/>
        <v>3.9259041610671628</v>
      </c>
      <c r="AB77" s="43"/>
    </row>
    <row r="78" spans="1:28" customFormat="1">
      <c r="A78" s="55"/>
      <c r="B78" s="55"/>
      <c r="C78" s="7"/>
      <c r="D78" s="7"/>
      <c r="E78" s="20"/>
      <c r="F78" s="20"/>
      <c r="G78" s="20"/>
      <c r="H78" s="20"/>
      <c r="I78" s="20"/>
      <c r="J78" s="20"/>
      <c r="K78" s="20"/>
      <c r="L78" s="20"/>
      <c r="M78" s="20"/>
      <c r="N78" s="20"/>
      <c r="O78" s="20"/>
      <c r="P78" s="20"/>
      <c r="Q78" s="20"/>
      <c r="R78" s="20"/>
      <c r="S78" s="20"/>
      <c r="T78" s="20"/>
      <c r="U78" s="20"/>
      <c r="V78" s="20"/>
      <c r="W78" s="20"/>
      <c r="X78" s="20"/>
      <c r="Y78" s="20"/>
      <c r="Z78" s="7"/>
      <c r="AA78" s="20"/>
      <c r="AB78" s="43"/>
    </row>
    <row r="79" spans="1:28" customFormat="1">
      <c r="A79" s="55"/>
      <c r="B79" s="55"/>
      <c r="C79" s="7"/>
      <c r="D79" s="7"/>
      <c r="E79" s="20"/>
      <c r="F79" s="20"/>
      <c r="G79" s="20"/>
      <c r="H79" s="20"/>
      <c r="I79" s="20"/>
      <c r="J79" s="20"/>
      <c r="K79" s="20"/>
      <c r="L79" s="20"/>
      <c r="M79" s="20"/>
      <c r="N79" s="20"/>
      <c r="O79" s="20"/>
      <c r="P79" s="20"/>
      <c r="Q79" s="20"/>
      <c r="R79" s="20"/>
      <c r="S79" s="20"/>
      <c r="T79" s="20"/>
      <c r="U79" s="20"/>
      <c r="V79" s="20"/>
      <c r="W79" s="20"/>
      <c r="X79" s="20"/>
      <c r="Y79" s="20"/>
      <c r="Z79" s="7"/>
      <c r="AA79" s="20"/>
      <c r="AB79" s="43"/>
    </row>
    <row r="80" spans="1:28" customForma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row>
    <row r="81" spans="1:28" customFormat="1">
      <c r="A81" s="7"/>
      <c r="B81" s="56">
        <f ca="1">SUMPRODUCT(B74:B79,AA74:AA79)/AA81</f>
        <v>120.70681718966021</v>
      </c>
      <c r="C81" s="7"/>
      <c r="D81" s="43"/>
      <c r="E81" s="26">
        <f ca="1">SUM(E74:E79)</f>
        <v>6.2233569388403118E-2</v>
      </c>
      <c r="F81" s="26">
        <f t="shared" ref="F81:X81" ca="1" si="26">SUM(F74:F79)</f>
        <v>0.18487698209477499</v>
      </c>
      <c r="G81" s="26">
        <f t="shared" ca="1" si="26"/>
        <v>0.36430975119242076</v>
      </c>
      <c r="H81" s="26">
        <f t="shared" ca="1" si="26"/>
        <v>0.59526444233867937</v>
      </c>
      <c r="I81" s="26">
        <f t="shared" ca="1" si="26"/>
        <v>0.87105806364457872</v>
      </c>
      <c r="J81" s="26">
        <f t="shared" ca="1" si="26"/>
        <v>1.1663614861923342</v>
      </c>
      <c r="K81" s="26">
        <f t="shared" ca="1" si="26"/>
        <v>1.4430022792323149</v>
      </c>
      <c r="L81" s="26">
        <f t="shared" ca="1" si="26"/>
        <v>1.7021012123034918</v>
      </c>
      <c r="M81" s="26">
        <f t="shared" ca="1" si="26"/>
        <v>1.9447118824711516</v>
      </c>
      <c r="N81" s="26">
        <f t="shared" ca="1" si="26"/>
        <v>2.1718247466303371</v>
      </c>
      <c r="O81" s="26">
        <f t="shared" ca="1" si="26"/>
        <v>2.3843709112247202</v>
      </c>
      <c r="P81" s="26">
        <f t="shared" ca="1" si="26"/>
        <v>2.5832256940105331</v>
      </c>
      <c r="Q81" s="26">
        <f t="shared" ca="1" si="26"/>
        <v>2.7692119716105861</v>
      </c>
      <c r="R81" s="26">
        <f t="shared" ca="1" si="26"/>
        <v>2.9431033257724142</v>
      </c>
      <c r="S81" s="26">
        <f t="shared" ca="1" si="26"/>
        <v>3.1056270004640094</v>
      </c>
      <c r="T81" s="26">
        <f t="shared" ca="1" si="26"/>
        <v>3.2574666812073296</v>
      </c>
      <c r="U81" s="26">
        <f t="shared" ca="1" si="26"/>
        <v>4.2411594250181501</v>
      </c>
      <c r="V81" s="26">
        <f t="shared" ca="1" si="26"/>
        <v>4.3621477974376557</v>
      </c>
      <c r="W81" s="26">
        <f t="shared" ca="1" si="26"/>
        <v>4.4592053653203063</v>
      </c>
      <c r="X81" s="26">
        <f t="shared" ca="1" si="26"/>
        <v>4.5467969865558633</v>
      </c>
      <c r="Y81" s="26">
        <f ca="1">SUM(Y74:Y79)</f>
        <v>84.396888076404124</v>
      </c>
      <c r="Z81" s="26"/>
      <c r="AA81" s="26">
        <f ca="1">SUM(E81:X81)</f>
        <v>45.158059574110055</v>
      </c>
      <c r="AB81" s="20"/>
    </row>
    <row r="82" spans="1:28" customForma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row>
    <row r="83" spans="1:28" customForma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row>
    <row r="84" spans="1:28" customFormat="1" ht="15">
      <c r="A84" s="64" t="s">
        <v>67</v>
      </c>
      <c r="B84" s="7"/>
      <c r="C84" s="7"/>
      <c r="D84" s="7"/>
      <c r="E84" s="7"/>
      <c r="F84" s="7"/>
      <c r="G84" s="7"/>
      <c r="H84" s="7"/>
      <c r="I84" s="7"/>
      <c r="J84" s="7"/>
      <c r="K84" s="7"/>
      <c r="L84" s="7"/>
      <c r="M84" s="7"/>
      <c r="N84" s="7"/>
      <c r="O84" s="7"/>
      <c r="P84" s="7"/>
      <c r="Q84" s="7"/>
      <c r="R84" s="7"/>
      <c r="S84" s="7"/>
      <c r="T84" s="7"/>
      <c r="U84" s="7"/>
      <c r="V84" s="7"/>
      <c r="W84" s="7"/>
      <c r="X84" s="7"/>
      <c r="Y84" s="7"/>
      <c r="Z84" s="7"/>
      <c r="AA84" s="7"/>
      <c r="AB84" s="7"/>
    </row>
    <row r="85" spans="1:28" customFormat="1" ht="15">
      <c r="A85" s="7"/>
      <c r="B85" s="7"/>
      <c r="C85" s="7"/>
      <c r="D85" s="7"/>
      <c r="E85" s="57">
        <f t="shared" ref="E85:X85" si="27">E11</f>
        <v>2016</v>
      </c>
      <c r="F85" s="51">
        <f t="shared" si="27"/>
        <v>2017</v>
      </c>
      <c r="G85" s="51">
        <f t="shared" si="27"/>
        <v>2018</v>
      </c>
      <c r="H85" s="51">
        <f t="shared" si="27"/>
        <v>2019</v>
      </c>
      <c r="I85" s="51">
        <f t="shared" si="27"/>
        <v>2020</v>
      </c>
      <c r="J85" s="51">
        <f t="shared" si="27"/>
        <v>2021</v>
      </c>
      <c r="K85" s="51">
        <f t="shared" si="27"/>
        <v>2022</v>
      </c>
      <c r="L85" s="51">
        <f t="shared" si="27"/>
        <v>2023</v>
      </c>
      <c r="M85" s="51">
        <f t="shared" si="27"/>
        <v>2024</v>
      </c>
      <c r="N85" s="51">
        <f t="shared" si="27"/>
        <v>2025</v>
      </c>
      <c r="O85" s="51">
        <f t="shared" si="27"/>
        <v>2026</v>
      </c>
      <c r="P85" s="51">
        <f t="shared" si="27"/>
        <v>2027</v>
      </c>
      <c r="Q85" s="51">
        <f t="shared" si="27"/>
        <v>2028</v>
      </c>
      <c r="R85" s="51">
        <f t="shared" si="27"/>
        <v>2029</v>
      </c>
      <c r="S85" s="51">
        <f t="shared" si="27"/>
        <v>2030</v>
      </c>
      <c r="T85" s="51">
        <f t="shared" si="27"/>
        <v>2031</v>
      </c>
      <c r="U85" s="51">
        <f t="shared" si="27"/>
        <v>2032</v>
      </c>
      <c r="V85" s="51">
        <f t="shared" si="27"/>
        <v>2033</v>
      </c>
      <c r="W85" s="51">
        <f t="shared" si="27"/>
        <v>2034</v>
      </c>
      <c r="X85" s="51">
        <f t="shared" si="27"/>
        <v>2035</v>
      </c>
      <c r="Y85" s="52" t="s">
        <v>146</v>
      </c>
      <c r="Z85" s="7"/>
      <c r="AA85" s="7"/>
      <c r="AB85" s="7"/>
    </row>
    <row r="86" spans="1:28" customFormat="1" ht="15">
      <c r="A86" s="7"/>
      <c r="B86" s="7"/>
      <c r="C86" s="35" t="s">
        <v>64</v>
      </c>
      <c r="D86" s="35" t="s">
        <v>64</v>
      </c>
      <c r="E86" s="58" t="str">
        <f>CONCATENATE("aMW_",E$11)</f>
        <v>aMW_2016</v>
      </c>
      <c r="F86" s="53" t="str">
        <f t="shared" ref="F86:X86" si="28">CONCATENATE("aMW_",F$11)</f>
        <v>aMW_2017</v>
      </c>
      <c r="G86" s="53" t="str">
        <f t="shared" si="28"/>
        <v>aMW_2018</v>
      </c>
      <c r="H86" s="53" t="str">
        <f t="shared" si="28"/>
        <v>aMW_2019</v>
      </c>
      <c r="I86" s="53" t="str">
        <f t="shared" si="28"/>
        <v>aMW_2020</v>
      </c>
      <c r="J86" s="53" t="str">
        <f t="shared" si="28"/>
        <v>aMW_2021</v>
      </c>
      <c r="K86" s="53" t="str">
        <f t="shared" si="28"/>
        <v>aMW_2022</v>
      </c>
      <c r="L86" s="53" t="str">
        <f t="shared" si="28"/>
        <v>aMW_2023</v>
      </c>
      <c r="M86" s="53" t="str">
        <f t="shared" si="28"/>
        <v>aMW_2024</v>
      </c>
      <c r="N86" s="53" t="str">
        <f t="shared" si="28"/>
        <v>aMW_2025</v>
      </c>
      <c r="O86" s="53" t="str">
        <f t="shared" si="28"/>
        <v>aMW_2026</v>
      </c>
      <c r="P86" s="53" t="str">
        <f t="shared" si="28"/>
        <v>aMW_2027</v>
      </c>
      <c r="Q86" s="53" t="str">
        <f t="shared" si="28"/>
        <v>aMW_2028</v>
      </c>
      <c r="R86" s="53" t="str">
        <f t="shared" si="28"/>
        <v>aMW_2029</v>
      </c>
      <c r="S86" s="53" t="str">
        <f t="shared" si="28"/>
        <v>aMW_2030</v>
      </c>
      <c r="T86" s="53" t="str">
        <f t="shared" si="28"/>
        <v>aMW_2031</v>
      </c>
      <c r="U86" s="53" t="str">
        <f t="shared" si="28"/>
        <v>aMW_2032</v>
      </c>
      <c r="V86" s="53" t="str">
        <f t="shared" si="28"/>
        <v>aMW_2033</v>
      </c>
      <c r="W86" s="53" t="str">
        <f t="shared" si="28"/>
        <v>aMW_2034</v>
      </c>
      <c r="X86" s="53" t="str">
        <f t="shared" si="28"/>
        <v>aMW_2035</v>
      </c>
      <c r="Y86" s="54" t="s">
        <v>146</v>
      </c>
      <c r="Z86" s="7"/>
      <c r="AA86" s="7"/>
      <c r="AB86" s="7"/>
    </row>
    <row r="87" spans="1:28" customFormat="1">
      <c r="A87" s="7"/>
      <c r="B87" s="7" t="s">
        <v>68</v>
      </c>
      <c r="C87" s="36" t="s">
        <v>69</v>
      </c>
      <c r="D87" s="36" t="s">
        <v>70</v>
      </c>
      <c r="E87" s="26">
        <f>DSUM($B$73:$Y$79,E$73,$C$86:$D87)</f>
        <v>0</v>
      </c>
      <c r="F87" s="26">
        <f>DSUM($B$73:$Y$79,F$73,$C$86:$D87)</f>
        <v>0</v>
      </c>
      <c r="G87" s="26">
        <f>DSUM($B$73:$Y$79,G$73,$C$86:$D87)</f>
        <v>0</v>
      </c>
      <c r="H87" s="26">
        <f>DSUM($B$73:$Y$79,H$73,$C$86:$D87)</f>
        <v>0</v>
      </c>
      <c r="I87" s="26">
        <f>DSUM($B$73:$Y$79,I$73,$C$86:$D87)</f>
        <v>0</v>
      </c>
      <c r="J87" s="26">
        <f>DSUM($B$73:$Y$79,J$73,$C$86:$D87)</f>
        <v>0</v>
      </c>
      <c r="K87" s="26">
        <f>DSUM($B$73:$Y$79,K$73,$C$86:$D87)</f>
        <v>0</v>
      </c>
      <c r="L87" s="26">
        <f>DSUM($B$73:$Y$79,L$73,$C$86:$D87)</f>
        <v>0</v>
      </c>
      <c r="M87" s="26">
        <f>DSUM($B$73:$Y$79,M$73,$C$86:$D87)</f>
        <v>0</v>
      </c>
      <c r="N87" s="26">
        <f>DSUM($B$73:$Y$79,N$73,$C$86:$D87)</f>
        <v>0</v>
      </c>
      <c r="O87" s="26">
        <f>DSUM($B$73:$Y$79,O$73,$C$86:$D87)</f>
        <v>0</v>
      </c>
      <c r="P87" s="26">
        <f>DSUM($B$73:$Y$79,P$73,$C$86:$D87)</f>
        <v>0</v>
      </c>
      <c r="Q87" s="26">
        <f>DSUM($B$73:$Y$79,Q$73,$C$86:$D87)</f>
        <v>0</v>
      </c>
      <c r="R87" s="26">
        <f>DSUM($B$73:$Y$79,R$73,$C$86:$D87)</f>
        <v>0</v>
      </c>
      <c r="S87" s="26">
        <f>DSUM($B$73:$Y$79,S$73,$C$86:$D87)</f>
        <v>0</v>
      </c>
      <c r="T87" s="26">
        <f>DSUM($B$73:$Y$79,T$73,$C$86:$D87)</f>
        <v>0</v>
      </c>
      <c r="U87" s="26">
        <f>DSUM($B$73:$Y$79,U$73,$C$86:$D87)</f>
        <v>0</v>
      </c>
      <c r="V87" s="26">
        <f>DSUM($B$73:$Y$79,V$73,$C$86:$D87)</f>
        <v>0</v>
      </c>
      <c r="W87" s="26">
        <f>DSUM($B$73:$Y$79,W$73,$C$86:$D87)</f>
        <v>0</v>
      </c>
      <c r="X87" s="26">
        <f>DSUM($B$73:$Y$79,X$73,$C$86:$D87)</f>
        <v>0</v>
      </c>
      <c r="Y87" s="26">
        <f>DSUM($B$73:$Y$79,Y$73,$C$86:$D87)</f>
        <v>0</v>
      </c>
      <c r="Z87" s="7"/>
      <c r="AA87" s="7"/>
      <c r="AB87" s="7"/>
    </row>
    <row r="88" spans="1:28" customFormat="1">
      <c r="A88" s="7"/>
      <c r="B88" s="7" t="s">
        <v>246</v>
      </c>
      <c r="C88" s="36" t="s">
        <v>71</v>
      </c>
      <c r="D88" s="36" t="s">
        <v>72</v>
      </c>
      <c r="E88" s="26">
        <f>DSUM($B$73:$Y$79,E$73,$C$86:$D88)</f>
        <v>0</v>
      </c>
      <c r="F88" s="26">
        <f>DSUM($B$73:$Y$79,F$73,$C$86:$D88)</f>
        <v>0</v>
      </c>
      <c r="G88" s="26">
        <f>DSUM($B$73:$Y$79,G$73,$C$86:$D88)</f>
        <v>0</v>
      </c>
      <c r="H88" s="26">
        <f>DSUM($B$73:$Y$79,H$73,$C$86:$D88)</f>
        <v>0</v>
      </c>
      <c r="I88" s="26">
        <f>DSUM($B$73:$Y$79,I$73,$C$86:$D88)</f>
        <v>0</v>
      </c>
      <c r="J88" s="26">
        <f>DSUM($B$73:$Y$79,J$73,$C$86:$D88)</f>
        <v>0</v>
      </c>
      <c r="K88" s="26">
        <f>DSUM($B$73:$Y$79,K$73,$C$86:$D88)</f>
        <v>0</v>
      </c>
      <c r="L88" s="26">
        <f>DSUM($B$73:$Y$79,L$73,$C$86:$D88)</f>
        <v>0</v>
      </c>
      <c r="M88" s="26">
        <f>DSUM($B$73:$Y$79,M$73,$C$86:$D88)</f>
        <v>0</v>
      </c>
      <c r="N88" s="26">
        <f>DSUM($B$73:$Y$79,N$73,$C$86:$D88)</f>
        <v>0</v>
      </c>
      <c r="O88" s="26">
        <f>DSUM($B$73:$Y$79,O$73,$C$86:$D88)</f>
        <v>0</v>
      </c>
      <c r="P88" s="26">
        <f>DSUM($B$73:$Y$79,P$73,$C$86:$D88)</f>
        <v>0</v>
      </c>
      <c r="Q88" s="26">
        <f>DSUM($B$73:$Y$79,Q$73,$C$86:$D88)</f>
        <v>0</v>
      </c>
      <c r="R88" s="26">
        <f>DSUM($B$73:$Y$79,R$73,$C$86:$D88)</f>
        <v>0</v>
      </c>
      <c r="S88" s="26">
        <f>DSUM($B$73:$Y$79,S$73,$C$86:$D88)</f>
        <v>0</v>
      </c>
      <c r="T88" s="26">
        <f>DSUM($B$73:$Y$79,T$73,$C$86:$D88)</f>
        <v>0</v>
      </c>
      <c r="U88" s="26">
        <f>DSUM($B$73:$Y$79,U$73,$C$86:$D88)</f>
        <v>0</v>
      </c>
      <c r="V88" s="26">
        <f>DSUM($B$73:$Y$79,V$73,$C$86:$D88)</f>
        <v>0</v>
      </c>
      <c r="W88" s="26">
        <f>DSUM($B$73:$Y$79,W$73,$C$86:$D88)</f>
        <v>0</v>
      </c>
      <c r="X88" s="26">
        <f>DSUM($B$73:$Y$79,X$73,$C$86:$D88)</f>
        <v>0</v>
      </c>
      <c r="Y88" s="26">
        <f>DSUM($B$73:$Y$79,Y$73,$C$86:$D88)</f>
        <v>0</v>
      </c>
      <c r="Z88" s="7"/>
      <c r="AA88" s="7"/>
      <c r="AB88" s="7"/>
    </row>
    <row r="89" spans="1:28" customFormat="1">
      <c r="A89" s="7"/>
      <c r="B89" s="7" t="s">
        <v>73</v>
      </c>
      <c r="C89" s="36" t="s">
        <v>74</v>
      </c>
      <c r="D89" s="36" t="s">
        <v>75</v>
      </c>
      <c r="E89" s="26">
        <f>DSUM($B$73:$Y$79,E$73,$C$86:$D89)</f>
        <v>0</v>
      </c>
      <c r="F89" s="26">
        <f>DSUM($B$73:$Y$79,F$73,$C$86:$D89)</f>
        <v>0</v>
      </c>
      <c r="G89" s="26">
        <f>DSUM($B$73:$Y$79,G$73,$C$86:$D89)</f>
        <v>0</v>
      </c>
      <c r="H89" s="26">
        <f>DSUM($B$73:$Y$79,H$73,$C$86:$D89)</f>
        <v>0</v>
      </c>
      <c r="I89" s="26">
        <f>DSUM($B$73:$Y$79,I$73,$C$86:$D89)</f>
        <v>0</v>
      </c>
      <c r="J89" s="26">
        <f>DSUM($B$73:$Y$79,J$73,$C$86:$D89)</f>
        <v>0</v>
      </c>
      <c r="K89" s="26">
        <f>DSUM($B$73:$Y$79,K$73,$C$86:$D89)</f>
        <v>0</v>
      </c>
      <c r="L89" s="26">
        <f>DSUM($B$73:$Y$79,L$73,$C$86:$D89)</f>
        <v>0</v>
      </c>
      <c r="M89" s="26">
        <f>DSUM($B$73:$Y$79,M$73,$C$86:$D89)</f>
        <v>0</v>
      </c>
      <c r="N89" s="26">
        <f>DSUM($B$73:$Y$79,N$73,$C$86:$D89)</f>
        <v>0</v>
      </c>
      <c r="O89" s="26">
        <f>DSUM($B$73:$Y$79,O$73,$C$86:$D89)</f>
        <v>0</v>
      </c>
      <c r="P89" s="26">
        <f>DSUM($B$73:$Y$79,P$73,$C$86:$D89)</f>
        <v>0</v>
      </c>
      <c r="Q89" s="26">
        <f>DSUM($B$73:$Y$79,Q$73,$C$86:$D89)</f>
        <v>0</v>
      </c>
      <c r="R89" s="26">
        <f>DSUM($B$73:$Y$79,R$73,$C$86:$D89)</f>
        <v>0</v>
      </c>
      <c r="S89" s="26">
        <f>DSUM($B$73:$Y$79,S$73,$C$86:$D89)</f>
        <v>0</v>
      </c>
      <c r="T89" s="26">
        <f>DSUM($B$73:$Y$79,T$73,$C$86:$D89)</f>
        <v>0</v>
      </c>
      <c r="U89" s="26">
        <f>DSUM($B$73:$Y$79,U$73,$C$86:$D89)</f>
        <v>0</v>
      </c>
      <c r="V89" s="26">
        <f>DSUM($B$73:$Y$79,V$73,$C$86:$D89)</f>
        <v>0</v>
      </c>
      <c r="W89" s="26">
        <f>DSUM($B$73:$Y$79,W$73,$C$86:$D89)</f>
        <v>0</v>
      </c>
      <c r="X89" s="26">
        <f>DSUM($B$73:$Y$79,X$73,$C$86:$D89)</f>
        <v>0</v>
      </c>
      <c r="Y89" s="26">
        <f>DSUM($B$73:$Y$79,Y$73,$C$86:$D89)</f>
        <v>0</v>
      </c>
      <c r="Z89" s="7"/>
      <c r="AA89" s="7"/>
      <c r="AB89" s="7"/>
    </row>
    <row r="90" spans="1:28" customFormat="1">
      <c r="A90" s="7"/>
      <c r="B90" s="7" t="s">
        <v>76</v>
      </c>
      <c r="C90" s="36" t="s">
        <v>77</v>
      </c>
      <c r="D90" s="36" t="s">
        <v>78</v>
      </c>
      <c r="E90" s="26">
        <f>DSUM($B$73:$Y$79,E$73,$C$86:$D90)</f>
        <v>0</v>
      </c>
      <c r="F90" s="26">
        <f>DSUM($B$73:$Y$79,F$73,$C$86:$D90)</f>
        <v>0</v>
      </c>
      <c r="G90" s="26">
        <f>DSUM($B$73:$Y$79,G$73,$C$86:$D90)</f>
        <v>0</v>
      </c>
      <c r="H90" s="26">
        <f>DSUM($B$73:$Y$79,H$73,$C$86:$D90)</f>
        <v>0</v>
      </c>
      <c r="I90" s="26">
        <f>DSUM($B$73:$Y$79,I$73,$C$86:$D90)</f>
        <v>0</v>
      </c>
      <c r="J90" s="26">
        <f>DSUM($B$73:$Y$79,J$73,$C$86:$D90)</f>
        <v>0</v>
      </c>
      <c r="K90" s="26">
        <f>DSUM($B$73:$Y$79,K$73,$C$86:$D90)</f>
        <v>0</v>
      </c>
      <c r="L90" s="26">
        <f>DSUM($B$73:$Y$79,L$73,$C$86:$D90)</f>
        <v>0</v>
      </c>
      <c r="M90" s="26">
        <f>DSUM($B$73:$Y$79,M$73,$C$86:$D90)</f>
        <v>0</v>
      </c>
      <c r="N90" s="26">
        <f>DSUM($B$73:$Y$79,N$73,$C$86:$D90)</f>
        <v>0</v>
      </c>
      <c r="O90" s="26">
        <f>DSUM($B$73:$Y$79,O$73,$C$86:$D90)</f>
        <v>0</v>
      </c>
      <c r="P90" s="26">
        <f>DSUM($B$73:$Y$79,P$73,$C$86:$D90)</f>
        <v>0</v>
      </c>
      <c r="Q90" s="26">
        <f>DSUM($B$73:$Y$79,Q$73,$C$86:$D90)</f>
        <v>0</v>
      </c>
      <c r="R90" s="26">
        <f>DSUM($B$73:$Y$79,R$73,$C$86:$D90)</f>
        <v>0</v>
      </c>
      <c r="S90" s="26">
        <f>DSUM($B$73:$Y$79,S$73,$C$86:$D90)</f>
        <v>0</v>
      </c>
      <c r="T90" s="26">
        <f>DSUM($B$73:$Y$79,T$73,$C$86:$D90)</f>
        <v>0</v>
      </c>
      <c r="U90" s="26">
        <f>DSUM($B$73:$Y$79,U$73,$C$86:$D90)</f>
        <v>0</v>
      </c>
      <c r="V90" s="26">
        <f>DSUM($B$73:$Y$79,V$73,$C$86:$D90)</f>
        <v>0</v>
      </c>
      <c r="W90" s="26">
        <f>DSUM($B$73:$Y$79,W$73,$C$86:$D90)</f>
        <v>0</v>
      </c>
      <c r="X90" s="26">
        <f>DSUM($B$73:$Y$79,X$73,$C$86:$D90)</f>
        <v>0</v>
      </c>
      <c r="Y90" s="26">
        <f>DSUM($B$73:$Y$79,Y$73,$C$86:$D90)</f>
        <v>0</v>
      </c>
      <c r="Z90" s="7"/>
      <c r="AA90" s="7"/>
      <c r="AB90" s="7"/>
    </row>
    <row r="91" spans="1:28" customFormat="1">
      <c r="A91" s="7"/>
      <c r="B91" s="7" t="s">
        <v>79</v>
      </c>
      <c r="C91" s="36" t="s">
        <v>80</v>
      </c>
      <c r="D91" s="36" t="s">
        <v>81</v>
      </c>
      <c r="E91" s="26">
        <f>DSUM($B$73:$Y$79,E$73,$C$86:$D91)</f>
        <v>0</v>
      </c>
      <c r="F91" s="26">
        <f>DSUM($B$73:$Y$79,F$73,$C$86:$D91)</f>
        <v>0</v>
      </c>
      <c r="G91" s="26">
        <f>DSUM($B$73:$Y$79,G$73,$C$86:$D91)</f>
        <v>0</v>
      </c>
      <c r="H91" s="26">
        <f>DSUM($B$73:$Y$79,H$73,$C$86:$D91)</f>
        <v>0</v>
      </c>
      <c r="I91" s="26">
        <f>DSUM($B$73:$Y$79,I$73,$C$86:$D91)</f>
        <v>0</v>
      </c>
      <c r="J91" s="26">
        <f>DSUM($B$73:$Y$79,J$73,$C$86:$D91)</f>
        <v>0</v>
      </c>
      <c r="K91" s="26">
        <f>DSUM($B$73:$Y$79,K$73,$C$86:$D91)</f>
        <v>0</v>
      </c>
      <c r="L91" s="26">
        <f>DSUM($B$73:$Y$79,L$73,$C$86:$D91)</f>
        <v>0</v>
      </c>
      <c r="M91" s="26">
        <f>DSUM($B$73:$Y$79,M$73,$C$86:$D91)</f>
        <v>0</v>
      </c>
      <c r="N91" s="26">
        <f>DSUM($B$73:$Y$79,N$73,$C$86:$D91)</f>
        <v>0</v>
      </c>
      <c r="O91" s="26">
        <f>DSUM($B$73:$Y$79,O$73,$C$86:$D91)</f>
        <v>0</v>
      </c>
      <c r="P91" s="26">
        <f>DSUM($B$73:$Y$79,P$73,$C$86:$D91)</f>
        <v>0</v>
      </c>
      <c r="Q91" s="26">
        <f>DSUM($B$73:$Y$79,Q$73,$C$86:$D91)</f>
        <v>0</v>
      </c>
      <c r="R91" s="26">
        <f>DSUM($B$73:$Y$79,R$73,$C$86:$D91)</f>
        <v>0</v>
      </c>
      <c r="S91" s="26">
        <f>DSUM($B$73:$Y$79,S$73,$C$86:$D91)</f>
        <v>0</v>
      </c>
      <c r="T91" s="26">
        <f>DSUM($B$73:$Y$79,T$73,$C$86:$D91)</f>
        <v>0</v>
      </c>
      <c r="U91" s="26">
        <f>DSUM($B$73:$Y$79,U$73,$C$86:$D91)</f>
        <v>0</v>
      </c>
      <c r="V91" s="26">
        <f>DSUM($B$73:$Y$79,V$73,$C$86:$D91)</f>
        <v>0</v>
      </c>
      <c r="W91" s="26">
        <f>DSUM($B$73:$Y$79,W$73,$C$86:$D91)</f>
        <v>0</v>
      </c>
      <c r="X91" s="26">
        <f>DSUM($B$73:$Y$79,X$73,$C$86:$D91)</f>
        <v>0</v>
      </c>
      <c r="Y91" s="26">
        <f>DSUM($B$73:$Y$79,Y$73,$C$86:$D91)</f>
        <v>0</v>
      </c>
      <c r="Z91" s="7"/>
      <c r="AA91" s="7"/>
      <c r="AB91" s="7"/>
    </row>
    <row r="92" spans="1:28" customFormat="1">
      <c r="A92" s="7"/>
      <c r="B92" s="7" t="s">
        <v>82</v>
      </c>
      <c r="C92" s="36" t="s">
        <v>83</v>
      </c>
      <c r="D92" s="36" t="s">
        <v>84</v>
      </c>
      <c r="E92" s="26">
        <f>DSUM($B$73:$Y$79,E$73,$C$86:$D92)</f>
        <v>0</v>
      </c>
      <c r="F92" s="26">
        <f>DSUM($B$73:$Y$79,F$73,$C$86:$D92)</f>
        <v>0</v>
      </c>
      <c r="G92" s="26">
        <f>DSUM($B$73:$Y$79,G$73,$C$86:$D92)</f>
        <v>0</v>
      </c>
      <c r="H92" s="26">
        <f>DSUM($B$73:$Y$79,H$73,$C$86:$D92)</f>
        <v>0</v>
      </c>
      <c r="I92" s="26">
        <f>DSUM($B$73:$Y$79,I$73,$C$86:$D92)</f>
        <v>0</v>
      </c>
      <c r="J92" s="26">
        <f>DSUM($B$73:$Y$79,J$73,$C$86:$D92)</f>
        <v>0</v>
      </c>
      <c r="K92" s="26">
        <f>DSUM($B$73:$Y$79,K$73,$C$86:$D92)</f>
        <v>0</v>
      </c>
      <c r="L92" s="26">
        <f>DSUM($B$73:$Y$79,L$73,$C$86:$D92)</f>
        <v>0</v>
      </c>
      <c r="M92" s="26">
        <f>DSUM($B$73:$Y$79,M$73,$C$86:$D92)</f>
        <v>0</v>
      </c>
      <c r="N92" s="26">
        <f>DSUM($B$73:$Y$79,N$73,$C$86:$D92)</f>
        <v>0</v>
      </c>
      <c r="O92" s="26">
        <f>DSUM($B$73:$Y$79,O$73,$C$86:$D92)</f>
        <v>0</v>
      </c>
      <c r="P92" s="26">
        <f>DSUM($B$73:$Y$79,P$73,$C$86:$D92)</f>
        <v>0</v>
      </c>
      <c r="Q92" s="26">
        <f>DSUM($B$73:$Y$79,Q$73,$C$86:$D92)</f>
        <v>0</v>
      </c>
      <c r="R92" s="26">
        <f>DSUM($B$73:$Y$79,R$73,$C$86:$D92)</f>
        <v>0</v>
      </c>
      <c r="S92" s="26">
        <f>DSUM($B$73:$Y$79,S$73,$C$86:$D92)</f>
        <v>0</v>
      </c>
      <c r="T92" s="26">
        <f>DSUM($B$73:$Y$79,T$73,$C$86:$D92)</f>
        <v>0</v>
      </c>
      <c r="U92" s="26">
        <f>DSUM($B$73:$Y$79,U$73,$C$86:$D92)</f>
        <v>0</v>
      </c>
      <c r="V92" s="26">
        <f>DSUM($B$73:$Y$79,V$73,$C$86:$D92)</f>
        <v>0</v>
      </c>
      <c r="W92" s="26">
        <f>DSUM($B$73:$Y$79,W$73,$C$86:$D92)</f>
        <v>0</v>
      </c>
      <c r="X92" s="26">
        <f>DSUM($B$73:$Y$79,X$73,$C$86:$D92)</f>
        <v>0</v>
      </c>
      <c r="Y92" s="26">
        <f>DSUM($B$73:$Y$79,Y$73,$C$86:$D92)</f>
        <v>0</v>
      </c>
      <c r="Z92" s="7"/>
      <c r="AA92" s="7"/>
      <c r="AB92" s="7"/>
    </row>
    <row r="93" spans="1:28" customFormat="1">
      <c r="A93" s="7"/>
      <c r="B93" s="7" t="s">
        <v>85</v>
      </c>
      <c r="C93" s="36" t="s">
        <v>86</v>
      </c>
      <c r="D93" s="36" t="s">
        <v>87</v>
      </c>
      <c r="E93" s="26">
        <f>DSUM($B$73:$Y$79,E$73,$C$86:$D93)</f>
        <v>0</v>
      </c>
      <c r="F93" s="26">
        <f>DSUM($B$73:$Y$79,F$73,$C$86:$D93)</f>
        <v>0</v>
      </c>
      <c r="G93" s="26">
        <f>DSUM($B$73:$Y$79,G$73,$C$86:$D93)</f>
        <v>0</v>
      </c>
      <c r="H93" s="26">
        <f>DSUM($B$73:$Y$79,H$73,$C$86:$D93)</f>
        <v>0</v>
      </c>
      <c r="I93" s="26">
        <f>DSUM($B$73:$Y$79,I$73,$C$86:$D93)</f>
        <v>0</v>
      </c>
      <c r="J93" s="26">
        <f>DSUM($B$73:$Y$79,J$73,$C$86:$D93)</f>
        <v>0</v>
      </c>
      <c r="K93" s="26">
        <f>DSUM($B$73:$Y$79,K$73,$C$86:$D93)</f>
        <v>0</v>
      </c>
      <c r="L93" s="26">
        <f>DSUM($B$73:$Y$79,L$73,$C$86:$D93)</f>
        <v>0</v>
      </c>
      <c r="M93" s="26">
        <f>DSUM($B$73:$Y$79,M$73,$C$86:$D93)</f>
        <v>0</v>
      </c>
      <c r="N93" s="26">
        <f>DSUM($B$73:$Y$79,N$73,$C$86:$D93)</f>
        <v>0</v>
      </c>
      <c r="O93" s="26">
        <f>DSUM($B$73:$Y$79,O$73,$C$86:$D93)</f>
        <v>0</v>
      </c>
      <c r="P93" s="26">
        <f>DSUM($B$73:$Y$79,P$73,$C$86:$D93)</f>
        <v>0</v>
      </c>
      <c r="Q93" s="26">
        <f>DSUM($B$73:$Y$79,Q$73,$C$86:$D93)</f>
        <v>0</v>
      </c>
      <c r="R93" s="26">
        <f>DSUM($B$73:$Y$79,R$73,$C$86:$D93)</f>
        <v>0</v>
      </c>
      <c r="S93" s="26">
        <f>DSUM($B$73:$Y$79,S$73,$C$86:$D93)</f>
        <v>0</v>
      </c>
      <c r="T93" s="26">
        <f>DSUM($B$73:$Y$79,T$73,$C$86:$D93)</f>
        <v>0</v>
      </c>
      <c r="U93" s="26">
        <f>DSUM($B$73:$Y$79,U$73,$C$86:$D93)</f>
        <v>0</v>
      </c>
      <c r="V93" s="26">
        <f>DSUM($B$73:$Y$79,V$73,$C$86:$D93)</f>
        <v>0</v>
      </c>
      <c r="W93" s="26">
        <f>DSUM($B$73:$Y$79,W$73,$C$86:$D93)</f>
        <v>0</v>
      </c>
      <c r="X93" s="26">
        <f>DSUM($B$73:$Y$79,X$73,$C$86:$D93)</f>
        <v>0</v>
      </c>
      <c r="Y93" s="26">
        <f>DSUM($B$73:$Y$79,Y$73,$C$86:$D93)</f>
        <v>0</v>
      </c>
      <c r="Z93" s="7"/>
      <c r="AA93" s="7"/>
      <c r="AB93" s="7"/>
    </row>
    <row r="94" spans="1:28" customFormat="1">
      <c r="A94" s="7"/>
      <c r="B94" s="7" t="s">
        <v>88</v>
      </c>
      <c r="C94" s="36" t="s">
        <v>89</v>
      </c>
      <c r="D94" s="36" t="s">
        <v>90</v>
      </c>
      <c r="E94" s="26">
        <f>DSUM($B$73:$Y$79,E$73,$C$86:$D94)</f>
        <v>0</v>
      </c>
      <c r="F94" s="26">
        <f>DSUM($B$73:$Y$79,F$73,$C$86:$D94)</f>
        <v>0</v>
      </c>
      <c r="G94" s="26">
        <f>DSUM($B$73:$Y$79,G$73,$C$86:$D94)</f>
        <v>0</v>
      </c>
      <c r="H94" s="26">
        <f>DSUM($B$73:$Y$79,H$73,$C$86:$D94)</f>
        <v>0</v>
      </c>
      <c r="I94" s="26">
        <f>DSUM($B$73:$Y$79,I$73,$C$86:$D94)</f>
        <v>0</v>
      </c>
      <c r="J94" s="26">
        <f>DSUM($B$73:$Y$79,J$73,$C$86:$D94)</f>
        <v>0</v>
      </c>
      <c r="K94" s="26">
        <f>DSUM($B$73:$Y$79,K$73,$C$86:$D94)</f>
        <v>0</v>
      </c>
      <c r="L94" s="26">
        <f>DSUM($B$73:$Y$79,L$73,$C$86:$D94)</f>
        <v>0</v>
      </c>
      <c r="M94" s="26">
        <f>DSUM($B$73:$Y$79,M$73,$C$86:$D94)</f>
        <v>0</v>
      </c>
      <c r="N94" s="26">
        <f>DSUM($B$73:$Y$79,N$73,$C$86:$D94)</f>
        <v>0</v>
      </c>
      <c r="O94" s="26">
        <f>DSUM($B$73:$Y$79,O$73,$C$86:$D94)</f>
        <v>0</v>
      </c>
      <c r="P94" s="26">
        <f>DSUM($B$73:$Y$79,P$73,$C$86:$D94)</f>
        <v>0</v>
      </c>
      <c r="Q94" s="26">
        <f>DSUM($B$73:$Y$79,Q$73,$C$86:$D94)</f>
        <v>0</v>
      </c>
      <c r="R94" s="26">
        <f>DSUM($B$73:$Y$79,R$73,$C$86:$D94)</f>
        <v>0</v>
      </c>
      <c r="S94" s="26">
        <f>DSUM($B$73:$Y$79,S$73,$C$86:$D94)</f>
        <v>0</v>
      </c>
      <c r="T94" s="26">
        <f>DSUM($B$73:$Y$79,T$73,$C$86:$D94)</f>
        <v>0</v>
      </c>
      <c r="U94" s="26">
        <f>DSUM($B$73:$Y$79,U$73,$C$86:$D94)</f>
        <v>0</v>
      </c>
      <c r="V94" s="26">
        <f>DSUM($B$73:$Y$79,V$73,$C$86:$D94)</f>
        <v>0</v>
      </c>
      <c r="W94" s="26">
        <f>DSUM($B$73:$Y$79,W$73,$C$86:$D94)</f>
        <v>0</v>
      </c>
      <c r="X94" s="26">
        <f>DSUM($B$73:$Y$79,X$73,$C$86:$D94)</f>
        <v>0</v>
      </c>
      <c r="Y94" s="26">
        <f>DSUM($B$73:$Y$79,Y$73,$C$86:$D94)</f>
        <v>0</v>
      </c>
      <c r="Z94" s="7"/>
      <c r="AA94" s="7"/>
      <c r="AB94" s="7"/>
    </row>
    <row r="95" spans="1:28" customFormat="1">
      <c r="A95" s="7"/>
      <c r="B95" s="7" t="s">
        <v>91</v>
      </c>
      <c r="C95" s="36" t="s">
        <v>92</v>
      </c>
      <c r="D95" s="36" t="s">
        <v>93</v>
      </c>
      <c r="E95" s="26">
        <f>DSUM($B$73:$Y$79,E$73,$C$86:$D95)</f>
        <v>0</v>
      </c>
      <c r="F95" s="26">
        <f>DSUM($B$73:$Y$79,F$73,$C$86:$D95)</f>
        <v>0</v>
      </c>
      <c r="G95" s="26">
        <f>DSUM($B$73:$Y$79,G$73,$C$86:$D95)</f>
        <v>0</v>
      </c>
      <c r="H95" s="26">
        <f>DSUM($B$73:$Y$79,H$73,$C$86:$D95)</f>
        <v>0</v>
      </c>
      <c r="I95" s="26">
        <f>DSUM($B$73:$Y$79,I$73,$C$86:$D95)</f>
        <v>0</v>
      </c>
      <c r="J95" s="26">
        <f>DSUM($B$73:$Y$79,J$73,$C$86:$D95)</f>
        <v>0</v>
      </c>
      <c r="K95" s="26">
        <f>DSUM($B$73:$Y$79,K$73,$C$86:$D95)</f>
        <v>0</v>
      </c>
      <c r="L95" s="26">
        <f>DSUM($B$73:$Y$79,L$73,$C$86:$D95)</f>
        <v>0</v>
      </c>
      <c r="M95" s="26">
        <f>DSUM($B$73:$Y$79,M$73,$C$86:$D95)</f>
        <v>0</v>
      </c>
      <c r="N95" s="26">
        <f>DSUM($B$73:$Y$79,N$73,$C$86:$D95)</f>
        <v>0</v>
      </c>
      <c r="O95" s="26">
        <f>DSUM($B$73:$Y$79,O$73,$C$86:$D95)</f>
        <v>0</v>
      </c>
      <c r="P95" s="26">
        <f>DSUM($B$73:$Y$79,P$73,$C$86:$D95)</f>
        <v>0</v>
      </c>
      <c r="Q95" s="26">
        <f>DSUM($B$73:$Y$79,Q$73,$C$86:$D95)</f>
        <v>0</v>
      </c>
      <c r="R95" s="26">
        <f>DSUM($B$73:$Y$79,R$73,$C$86:$D95)</f>
        <v>0</v>
      </c>
      <c r="S95" s="26">
        <f>DSUM($B$73:$Y$79,S$73,$C$86:$D95)</f>
        <v>0</v>
      </c>
      <c r="T95" s="26">
        <f>DSUM($B$73:$Y$79,T$73,$C$86:$D95)</f>
        <v>0</v>
      </c>
      <c r="U95" s="26">
        <f>DSUM($B$73:$Y$79,U$73,$C$86:$D95)</f>
        <v>0</v>
      </c>
      <c r="V95" s="26">
        <f>DSUM($B$73:$Y$79,V$73,$C$86:$D95)</f>
        <v>0</v>
      </c>
      <c r="W95" s="26">
        <f>DSUM($B$73:$Y$79,W$73,$C$86:$D95)</f>
        <v>0</v>
      </c>
      <c r="X95" s="26">
        <f>DSUM($B$73:$Y$79,X$73,$C$86:$D95)</f>
        <v>0</v>
      </c>
      <c r="Y95" s="26">
        <f>DSUM($B$73:$Y$79,Y$73,$C$86:$D95)</f>
        <v>0</v>
      </c>
      <c r="Z95" s="7"/>
      <c r="AA95" s="7"/>
      <c r="AB95" s="7"/>
    </row>
    <row r="96" spans="1:28" customFormat="1">
      <c r="A96" s="7"/>
      <c r="B96" s="7" t="s">
        <v>94</v>
      </c>
      <c r="C96" s="36" t="s">
        <v>95</v>
      </c>
      <c r="D96" s="36" t="s">
        <v>96</v>
      </c>
      <c r="E96" s="26">
        <f>DSUM($B$73:$Y$79,E$73,$C$86:$D96)</f>
        <v>0</v>
      </c>
      <c r="F96" s="26">
        <f>DSUM($B$73:$Y$79,F$73,$C$86:$D96)</f>
        <v>0</v>
      </c>
      <c r="G96" s="26">
        <f>DSUM($B$73:$Y$79,G$73,$C$86:$D96)</f>
        <v>0</v>
      </c>
      <c r="H96" s="26">
        <f>DSUM($B$73:$Y$79,H$73,$C$86:$D96)</f>
        <v>0</v>
      </c>
      <c r="I96" s="26">
        <f>DSUM($B$73:$Y$79,I$73,$C$86:$D96)</f>
        <v>0</v>
      </c>
      <c r="J96" s="26">
        <f>DSUM($B$73:$Y$79,J$73,$C$86:$D96)</f>
        <v>0</v>
      </c>
      <c r="K96" s="26">
        <f>DSUM($B$73:$Y$79,K$73,$C$86:$D96)</f>
        <v>0</v>
      </c>
      <c r="L96" s="26">
        <f>DSUM($B$73:$Y$79,L$73,$C$86:$D96)</f>
        <v>0</v>
      </c>
      <c r="M96" s="26">
        <f>DSUM($B$73:$Y$79,M$73,$C$86:$D96)</f>
        <v>0</v>
      </c>
      <c r="N96" s="26">
        <f>DSUM($B$73:$Y$79,N$73,$C$86:$D96)</f>
        <v>0</v>
      </c>
      <c r="O96" s="26">
        <f>DSUM($B$73:$Y$79,O$73,$C$86:$D96)</f>
        <v>0</v>
      </c>
      <c r="P96" s="26">
        <f>DSUM($B$73:$Y$79,P$73,$C$86:$D96)</f>
        <v>0</v>
      </c>
      <c r="Q96" s="26">
        <f>DSUM($B$73:$Y$79,Q$73,$C$86:$D96)</f>
        <v>0</v>
      </c>
      <c r="R96" s="26">
        <f>DSUM($B$73:$Y$79,R$73,$C$86:$D96)</f>
        <v>0</v>
      </c>
      <c r="S96" s="26">
        <f>DSUM($B$73:$Y$79,S$73,$C$86:$D96)</f>
        <v>0</v>
      </c>
      <c r="T96" s="26">
        <f>DSUM($B$73:$Y$79,T$73,$C$86:$D96)</f>
        <v>0</v>
      </c>
      <c r="U96" s="26">
        <f>DSUM($B$73:$Y$79,U$73,$C$86:$D96)</f>
        <v>0</v>
      </c>
      <c r="V96" s="26">
        <f>DSUM($B$73:$Y$79,V$73,$C$86:$D96)</f>
        <v>0</v>
      </c>
      <c r="W96" s="26">
        <f>DSUM($B$73:$Y$79,W$73,$C$86:$D96)</f>
        <v>0</v>
      </c>
      <c r="X96" s="26">
        <f>DSUM($B$73:$Y$79,X$73,$C$86:$D96)</f>
        <v>0</v>
      </c>
      <c r="Y96" s="26">
        <f>DSUM($B$73:$Y$79,Y$73,$C$86:$D96)</f>
        <v>0</v>
      </c>
      <c r="Z96" s="7"/>
      <c r="AA96" s="7"/>
      <c r="AB96" s="7"/>
    </row>
    <row r="97" spans="1:28" customFormat="1">
      <c r="A97" s="7"/>
      <c r="B97" s="7" t="s">
        <v>97</v>
      </c>
      <c r="C97" s="36" t="s">
        <v>98</v>
      </c>
      <c r="D97" s="36" t="s">
        <v>99</v>
      </c>
      <c r="E97" s="26">
        <f>DSUM($B$73:$Y$79,E$73,$C$86:$D97)</f>
        <v>0</v>
      </c>
      <c r="F97" s="26">
        <f>DSUM($B$73:$Y$79,F$73,$C$86:$D97)</f>
        <v>0</v>
      </c>
      <c r="G97" s="26">
        <f>DSUM($B$73:$Y$79,G$73,$C$86:$D97)</f>
        <v>0</v>
      </c>
      <c r="H97" s="26">
        <f>DSUM($B$73:$Y$79,H$73,$C$86:$D97)</f>
        <v>0</v>
      </c>
      <c r="I97" s="26">
        <f>DSUM($B$73:$Y$79,I$73,$C$86:$D97)</f>
        <v>0</v>
      </c>
      <c r="J97" s="26">
        <f>DSUM($B$73:$Y$79,J$73,$C$86:$D97)</f>
        <v>0</v>
      </c>
      <c r="K97" s="26">
        <f>DSUM($B$73:$Y$79,K$73,$C$86:$D97)</f>
        <v>0</v>
      </c>
      <c r="L97" s="26">
        <f>DSUM($B$73:$Y$79,L$73,$C$86:$D97)</f>
        <v>0</v>
      </c>
      <c r="M97" s="26">
        <f>DSUM($B$73:$Y$79,M$73,$C$86:$D97)</f>
        <v>0</v>
      </c>
      <c r="N97" s="26">
        <f>DSUM($B$73:$Y$79,N$73,$C$86:$D97)</f>
        <v>0</v>
      </c>
      <c r="O97" s="26">
        <f>DSUM($B$73:$Y$79,O$73,$C$86:$D97)</f>
        <v>0</v>
      </c>
      <c r="P97" s="26">
        <f>DSUM($B$73:$Y$79,P$73,$C$86:$D97)</f>
        <v>0</v>
      </c>
      <c r="Q97" s="26">
        <f>DSUM($B$73:$Y$79,Q$73,$C$86:$D97)</f>
        <v>0</v>
      </c>
      <c r="R97" s="26">
        <f>DSUM($B$73:$Y$79,R$73,$C$86:$D97)</f>
        <v>0</v>
      </c>
      <c r="S97" s="26">
        <f>DSUM($B$73:$Y$79,S$73,$C$86:$D97)</f>
        <v>0</v>
      </c>
      <c r="T97" s="26">
        <f>DSUM($B$73:$Y$79,T$73,$C$86:$D97)</f>
        <v>0</v>
      </c>
      <c r="U97" s="26">
        <f>DSUM($B$73:$Y$79,U$73,$C$86:$D97)</f>
        <v>0</v>
      </c>
      <c r="V97" s="26">
        <f>DSUM($B$73:$Y$79,V$73,$C$86:$D97)</f>
        <v>0</v>
      </c>
      <c r="W97" s="26">
        <f>DSUM($B$73:$Y$79,W$73,$C$86:$D97)</f>
        <v>0</v>
      </c>
      <c r="X97" s="26">
        <f>DSUM($B$73:$Y$79,X$73,$C$86:$D97)</f>
        <v>0</v>
      </c>
      <c r="Y97" s="26">
        <f>DSUM($B$73:$Y$79,Y$73,$C$86:$D97)</f>
        <v>0</v>
      </c>
      <c r="Z97" s="7"/>
      <c r="AA97" s="7"/>
      <c r="AB97" s="7"/>
    </row>
    <row r="98" spans="1:28" customFormat="1">
      <c r="A98" s="7"/>
      <c r="B98" s="7" t="s">
        <v>100</v>
      </c>
      <c r="C98" s="36" t="s">
        <v>101</v>
      </c>
      <c r="D98" s="36" t="s">
        <v>102</v>
      </c>
      <c r="E98" s="26">
        <f>DSUM($B$73:$Y$79,E$73,$C$86:$D98)</f>
        <v>0</v>
      </c>
      <c r="F98" s="26">
        <f>DSUM($B$73:$Y$79,F$73,$C$86:$D98)</f>
        <v>0</v>
      </c>
      <c r="G98" s="26">
        <f>DSUM($B$73:$Y$79,G$73,$C$86:$D98)</f>
        <v>0</v>
      </c>
      <c r="H98" s="26">
        <f>DSUM($B$73:$Y$79,H$73,$C$86:$D98)</f>
        <v>0</v>
      </c>
      <c r="I98" s="26">
        <f>DSUM($B$73:$Y$79,I$73,$C$86:$D98)</f>
        <v>0</v>
      </c>
      <c r="J98" s="26">
        <f>DSUM($B$73:$Y$79,J$73,$C$86:$D98)</f>
        <v>0</v>
      </c>
      <c r="K98" s="26">
        <f>DSUM($B$73:$Y$79,K$73,$C$86:$D98)</f>
        <v>0</v>
      </c>
      <c r="L98" s="26">
        <f>DSUM($B$73:$Y$79,L$73,$C$86:$D98)</f>
        <v>0</v>
      </c>
      <c r="M98" s="26">
        <f>DSUM($B$73:$Y$79,M$73,$C$86:$D98)</f>
        <v>0</v>
      </c>
      <c r="N98" s="26">
        <f>DSUM($B$73:$Y$79,N$73,$C$86:$D98)</f>
        <v>0</v>
      </c>
      <c r="O98" s="26">
        <f>DSUM($B$73:$Y$79,O$73,$C$86:$D98)</f>
        <v>0</v>
      </c>
      <c r="P98" s="26">
        <f>DSUM($B$73:$Y$79,P$73,$C$86:$D98)</f>
        <v>0</v>
      </c>
      <c r="Q98" s="26">
        <f>DSUM($B$73:$Y$79,Q$73,$C$86:$D98)</f>
        <v>0</v>
      </c>
      <c r="R98" s="26">
        <f>DSUM($B$73:$Y$79,R$73,$C$86:$D98)</f>
        <v>0</v>
      </c>
      <c r="S98" s="26">
        <f>DSUM($B$73:$Y$79,S$73,$C$86:$D98)</f>
        <v>0</v>
      </c>
      <c r="T98" s="26">
        <f>DSUM($B$73:$Y$79,T$73,$C$86:$D98)</f>
        <v>0</v>
      </c>
      <c r="U98" s="26">
        <f>DSUM($B$73:$Y$79,U$73,$C$86:$D98)</f>
        <v>0</v>
      </c>
      <c r="V98" s="26">
        <f>DSUM($B$73:$Y$79,V$73,$C$86:$D98)</f>
        <v>0</v>
      </c>
      <c r="W98" s="26">
        <f>DSUM($B$73:$Y$79,W$73,$C$86:$D98)</f>
        <v>0</v>
      </c>
      <c r="X98" s="26">
        <f>DSUM($B$73:$Y$79,X$73,$C$86:$D98)</f>
        <v>0</v>
      </c>
      <c r="Y98" s="26">
        <f>DSUM($B$73:$Y$79,Y$73,$C$86:$D98)</f>
        <v>0</v>
      </c>
      <c r="Z98" s="7"/>
      <c r="AA98" s="7"/>
      <c r="AB98" s="7"/>
    </row>
    <row r="99" spans="1:28" customFormat="1">
      <c r="A99" s="7"/>
      <c r="B99" s="7" t="s">
        <v>103</v>
      </c>
      <c r="C99" s="36" t="s">
        <v>104</v>
      </c>
      <c r="D99" s="36" t="s">
        <v>105</v>
      </c>
      <c r="E99" s="26">
        <f>DSUM($B$73:$Y$79,E$73,$C$86:$D99)</f>
        <v>0</v>
      </c>
      <c r="F99" s="26">
        <f>DSUM($B$73:$Y$79,F$73,$C$86:$D99)</f>
        <v>0</v>
      </c>
      <c r="G99" s="26">
        <f>DSUM($B$73:$Y$79,G$73,$C$86:$D99)</f>
        <v>0</v>
      </c>
      <c r="H99" s="26">
        <f>DSUM($B$73:$Y$79,H$73,$C$86:$D99)</f>
        <v>0</v>
      </c>
      <c r="I99" s="26">
        <f>DSUM($B$73:$Y$79,I$73,$C$86:$D99)</f>
        <v>0</v>
      </c>
      <c r="J99" s="26">
        <f>DSUM($B$73:$Y$79,J$73,$C$86:$D99)</f>
        <v>0</v>
      </c>
      <c r="K99" s="26">
        <f>DSUM($B$73:$Y$79,K$73,$C$86:$D99)</f>
        <v>0</v>
      </c>
      <c r="L99" s="26">
        <f>DSUM($B$73:$Y$79,L$73,$C$86:$D99)</f>
        <v>0</v>
      </c>
      <c r="M99" s="26">
        <f>DSUM($B$73:$Y$79,M$73,$C$86:$D99)</f>
        <v>0</v>
      </c>
      <c r="N99" s="26">
        <f>DSUM($B$73:$Y$79,N$73,$C$86:$D99)</f>
        <v>0</v>
      </c>
      <c r="O99" s="26">
        <f>DSUM($B$73:$Y$79,O$73,$C$86:$D99)</f>
        <v>0</v>
      </c>
      <c r="P99" s="26">
        <f>DSUM($B$73:$Y$79,P$73,$C$86:$D99)</f>
        <v>0</v>
      </c>
      <c r="Q99" s="26">
        <f>DSUM($B$73:$Y$79,Q$73,$C$86:$D99)</f>
        <v>0</v>
      </c>
      <c r="R99" s="26">
        <f>DSUM($B$73:$Y$79,R$73,$C$86:$D99)</f>
        <v>0</v>
      </c>
      <c r="S99" s="26">
        <f>DSUM($B$73:$Y$79,S$73,$C$86:$D99)</f>
        <v>0</v>
      </c>
      <c r="T99" s="26">
        <f>DSUM($B$73:$Y$79,T$73,$C$86:$D99)</f>
        <v>0</v>
      </c>
      <c r="U99" s="26">
        <f>DSUM($B$73:$Y$79,U$73,$C$86:$D99)</f>
        <v>0</v>
      </c>
      <c r="V99" s="26">
        <f>DSUM($B$73:$Y$79,V$73,$C$86:$D99)</f>
        <v>0</v>
      </c>
      <c r="W99" s="26">
        <f>DSUM($B$73:$Y$79,W$73,$C$86:$D99)</f>
        <v>0</v>
      </c>
      <c r="X99" s="26">
        <f>DSUM($B$73:$Y$79,X$73,$C$86:$D99)</f>
        <v>0</v>
      </c>
      <c r="Y99" s="26">
        <f>DSUM($B$73:$Y$79,Y$73,$C$86:$D99)</f>
        <v>0</v>
      </c>
      <c r="Z99" s="7"/>
      <c r="AA99" s="7"/>
      <c r="AB99" s="7"/>
    </row>
    <row r="100" spans="1:28" customFormat="1">
      <c r="A100" s="7"/>
      <c r="B100" s="7" t="s">
        <v>106</v>
      </c>
      <c r="C100" s="36" t="s">
        <v>107</v>
      </c>
      <c r="D100" s="36" t="s">
        <v>108</v>
      </c>
      <c r="E100" s="26">
        <f ca="1">DSUM($B$73:$Y$79,E$73,$C$86:$D100)</f>
        <v>6.2233569388403118E-2</v>
      </c>
      <c r="F100" s="26">
        <f ca="1">DSUM($B$73:$Y$79,F$73,$C$86:$D100)</f>
        <v>0.18487698209477499</v>
      </c>
      <c r="G100" s="26">
        <f ca="1">DSUM($B$73:$Y$79,G$73,$C$86:$D100)</f>
        <v>0.36430975119242076</v>
      </c>
      <c r="H100" s="26">
        <f ca="1">DSUM($B$73:$Y$79,H$73,$C$86:$D100)</f>
        <v>0.59526444233867937</v>
      </c>
      <c r="I100" s="26">
        <f ca="1">DSUM($B$73:$Y$79,I$73,$C$86:$D100)</f>
        <v>0.87105806364457872</v>
      </c>
      <c r="J100" s="26">
        <f ca="1">DSUM($B$73:$Y$79,J$73,$C$86:$D100)</f>
        <v>1.1663614861923342</v>
      </c>
      <c r="K100" s="26">
        <f ca="1">DSUM($B$73:$Y$79,K$73,$C$86:$D100)</f>
        <v>1.4430022792323149</v>
      </c>
      <c r="L100" s="26">
        <f ca="1">DSUM($B$73:$Y$79,L$73,$C$86:$D100)</f>
        <v>1.7021012123034918</v>
      </c>
      <c r="M100" s="26">
        <f ca="1">DSUM($B$73:$Y$79,M$73,$C$86:$D100)</f>
        <v>1.9447118824711516</v>
      </c>
      <c r="N100" s="26">
        <f ca="1">DSUM($B$73:$Y$79,N$73,$C$86:$D100)</f>
        <v>2.1718247466303371</v>
      </c>
      <c r="O100" s="26">
        <f ca="1">DSUM($B$73:$Y$79,O$73,$C$86:$D100)</f>
        <v>2.3843709112247202</v>
      </c>
      <c r="P100" s="26">
        <f ca="1">DSUM($B$73:$Y$79,P$73,$C$86:$D100)</f>
        <v>2.5832256940105331</v>
      </c>
      <c r="Q100" s="26">
        <f ca="1">DSUM($B$73:$Y$79,Q$73,$C$86:$D100)</f>
        <v>2.7692119716105861</v>
      </c>
      <c r="R100" s="26">
        <f ca="1">DSUM($B$73:$Y$79,R$73,$C$86:$D100)</f>
        <v>2.9431033257724142</v>
      </c>
      <c r="S100" s="26">
        <f ca="1">DSUM($B$73:$Y$79,S$73,$C$86:$D100)</f>
        <v>3.1056270004640094</v>
      </c>
      <c r="T100" s="26">
        <f ca="1">DSUM($B$73:$Y$79,T$73,$C$86:$D100)</f>
        <v>3.2574666812073296</v>
      </c>
      <c r="U100" s="26">
        <f ca="1">DSUM($B$73:$Y$79,U$73,$C$86:$D100)</f>
        <v>4.2411594250181501</v>
      </c>
      <c r="V100" s="26">
        <f ca="1">DSUM($B$73:$Y$79,V$73,$C$86:$D100)</f>
        <v>4.3621477974376557</v>
      </c>
      <c r="W100" s="26">
        <f ca="1">DSUM($B$73:$Y$79,W$73,$C$86:$D100)</f>
        <v>4.4592053653203063</v>
      </c>
      <c r="X100" s="26">
        <f ca="1">DSUM($B$73:$Y$79,X$73,$C$86:$D100)</f>
        <v>4.5467969865558633</v>
      </c>
      <c r="Y100" s="26">
        <f ca="1">DSUM($B$73:$Y$79,Y$73,$C$86:$D100)</f>
        <v>84.396888076404124</v>
      </c>
      <c r="Z100" s="7"/>
      <c r="AA100" s="7"/>
      <c r="AB100" s="7"/>
    </row>
    <row r="101" spans="1:28" customFormat="1">
      <c r="A101" s="7"/>
      <c r="B101" s="7" t="s">
        <v>109</v>
      </c>
      <c r="C101" s="36" t="s">
        <v>110</v>
      </c>
      <c r="D101" s="36" t="s">
        <v>111</v>
      </c>
      <c r="E101" s="26">
        <f ca="1">DSUM($B$73:$Y$79,E$73,$C$86:$D101)</f>
        <v>6.2233569388403118E-2</v>
      </c>
      <c r="F101" s="26">
        <f ca="1">DSUM($B$73:$Y$79,F$73,$C$86:$D101)</f>
        <v>0.18487698209477499</v>
      </c>
      <c r="G101" s="26">
        <f ca="1">DSUM($B$73:$Y$79,G$73,$C$86:$D101)</f>
        <v>0.36430975119242076</v>
      </c>
      <c r="H101" s="26">
        <f ca="1">DSUM($B$73:$Y$79,H$73,$C$86:$D101)</f>
        <v>0.59526444233867937</v>
      </c>
      <c r="I101" s="26">
        <f ca="1">DSUM($B$73:$Y$79,I$73,$C$86:$D101)</f>
        <v>0.87105806364457872</v>
      </c>
      <c r="J101" s="26">
        <f ca="1">DSUM($B$73:$Y$79,J$73,$C$86:$D101)</f>
        <v>1.1663614861923342</v>
      </c>
      <c r="K101" s="26">
        <f ca="1">DSUM($B$73:$Y$79,K$73,$C$86:$D101)</f>
        <v>1.4430022792323149</v>
      </c>
      <c r="L101" s="26">
        <f ca="1">DSUM($B$73:$Y$79,L$73,$C$86:$D101)</f>
        <v>1.7021012123034918</v>
      </c>
      <c r="M101" s="26">
        <f ca="1">DSUM($B$73:$Y$79,M$73,$C$86:$D101)</f>
        <v>1.9447118824711516</v>
      </c>
      <c r="N101" s="26">
        <f ca="1">DSUM($B$73:$Y$79,N$73,$C$86:$D101)</f>
        <v>2.1718247466303371</v>
      </c>
      <c r="O101" s="26">
        <f ca="1">DSUM($B$73:$Y$79,O$73,$C$86:$D101)</f>
        <v>2.3843709112247202</v>
      </c>
      <c r="P101" s="26">
        <f ca="1">DSUM($B$73:$Y$79,P$73,$C$86:$D101)</f>
        <v>2.5832256940105331</v>
      </c>
      <c r="Q101" s="26">
        <f ca="1">DSUM($B$73:$Y$79,Q$73,$C$86:$D101)</f>
        <v>2.7692119716105861</v>
      </c>
      <c r="R101" s="26">
        <f ca="1">DSUM($B$73:$Y$79,R$73,$C$86:$D101)</f>
        <v>2.9431033257724142</v>
      </c>
      <c r="S101" s="26">
        <f ca="1">DSUM($B$73:$Y$79,S$73,$C$86:$D101)</f>
        <v>3.1056270004640094</v>
      </c>
      <c r="T101" s="26">
        <f ca="1">DSUM($B$73:$Y$79,T$73,$C$86:$D101)</f>
        <v>3.2574666812073296</v>
      </c>
      <c r="U101" s="26">
        <f ca="1">DSUM($B$73:$Y$79,U$73,$C$86:$D101)</f>
        <v>4.2411594250181501</v>
      </c>
      <c r="V101" s="26">
        <f ca="1">DSUM($B$73:$Y$79,V$73,$C$86:$D101)</f>
        <v>4.3621477974376557</v>
      </c>
      <c r="W101" s="26">
        <f ca="1">DSUM($B$73:$Y$79,W$73,$C$86:$D101)</f>
        <v>4.4592053653203063</v>
      </c>
      <c r="X101" s="26">
        <f ca="1">DSUM($B$73:$Y$79,X$73,$C$86:$D101)</f>
        <v>4.5467969865558633</v>
      </c>
      <c r="Y101" s="26">
        <f ca="1">DSUM($B$73:$Y$79,Y$73,$C$86:$D101)</f>
        <v>84.396888076404124</v>
      </c>
      <c r="Z101" s="7"/>
      <c r="AA101" s="7"/>
      <c r="AB101" s="7"/>
    </row>
    <row r="102" spans="1:28" customFormat="1">
      <c r="A102" s="7"/>
      <c r="B102" s="7" t="s">
        <v>112</v>
      </c>
      <c r="C102" s="36" t="s">
        <v>113</v>
      </c>
      <c r="D102" s="36" t="s">
        <v>114</v>
      </c>
      <c r="E102" s="26">
        <f ca="1">DSUM($B$73:$Y$79,E$73,$C$86:$D102)</f>
        <v>6.2233569388403118E-2</v>
      </c>
      <c r="F102" s="26">
        <f ca="1">DSUM($B$73:$Y$79,F$73,$C$86:$D102)</f>
        <v>0.18487698209477499</v>
      </c>
      <c r="G102" s="26">
        <f ca="1">DSUM($B$73:$Y$79,G$73,$C$86:$D102)</f>
        <v>0.36430975119242076</v>
      </c>
      <c r="H102" s="26">
        <f ca="1">DSUM($B$73:$Y$79,H$73,$C$86:$D102)</f>
        <v>0.59526444233867937</v>
      </c>
      <c r="I102" s="26">
        <f ca="1">DSUM($B$73:$Y$79,I$73,$C$86:$D102)</f>
        <v>0.87105806364457872</v>
      </c>
      <c r="J102" s="26">
        <f ca="1">DSUM($B$73:$Y$79,J$73,$C$86:$D102)</f>
        <v>1.1663614861923342</v>
      </c>
      <c r="K102" s="26">
        <f ca="1">DSUM($B$73:$Y$79,K$73,$C$86:$D102)</f>
        <v>1.4430022792323149</v>
      </c>
      <c r="L102" s="26">
        <f ca="1">DSUM($B$73:$Y$79,L$73,$C$86:$D102)</f>
        <v>1.7021012123034918</v>
      </c>
      <c r="M102" s="26">
        <f ca="1">DSUM($B$73:$Y$79,M$73,$C$86:$D102)</f>
        <v>1.9447118824711516</v>
      </c>
      <c r="N102" s="26">
        <f ca="1">DSUM($B$73:$Y$79,N$73,$C$86:$D102)</f>
        <v>2.1718247466303371</v>
      </c>
      <c r="O102" s="26">
        <f ca="1">DSUM($B$73:$Y$79,O$73,$C$86:$D102)</f>
        <v>2.3843709112247202</v>
      </c>
      <c r="P102" s="26">
        <f ca="1">DSUM($B$73:$Y$79,P$73,$C$86:$D102)</f>
        <v>2.5832256940105331</v>
      </c>
      <c r="Q102" s="26">
        <f ca="1">DSUM($B$73:$Y$79,Q$73,$C$86:$D102)</f>
        <v>2.7692119716105861</v>
      </c>
      <c r="R102" s="26">
        <f ca="1">DSUM($B$73:$Y$79,R$73,$C$86:$D102)</f>
        <v>2.9431033257724142</v>
      </c>
      <c r="S102" s="26">
        <f ca="1">DSUM($B$73:$Y$79,S$73,$C$86:$D102)</f>
        <v>3.1056270004640094</v>
      </c>
      <c r="T102" s="26">
        <f ca="1">DSUM($B$73:$Y$79,T$73,$C$86:$D102)</f>
        <v>3.2574666812073296</v>
      </c>
      <c r="U102" s="26">
        <f ca="1">DSUM($B$73:$Y$79,U$73,$C$86:$D102)</f>
        <v>4.2411594250181501</v>
      </c>
      <c r="V102" s="26">
        <f ca="1">DSUM($B$73:$Y$79,V$73,$C$86:$D102)</f>
        <v>4.3621477974376557</v>
      </c>
      <c r="W102" s="26">
        <f ca="1">DSUM($B$73:$Y$79,W$73,$C$86:$D102)</f>
        <v>4.4592053653203063</v>
      </c>
      <c r="X102" s="26">
        <f ca="1">DSUM($B$73:$Y$79,X$73,$C$86:$D102)</f>
        <v>4.5467969865558633</v>
      </c>
      <c r="Y102" s="26">
        <f ca="1">DSUM($B$73:$Y$79,Y$73,$C$86:$D102)</f>
        <v>84.396888076404124</v>
      </c>
      <c r="Z102" s="7"/>
      <c r="AA102" s="7"/>
      <c r="AB102" s="7"/>
    </row>
    <row r="103" spans="1:28" customFormat="1">
      <c r="A103" s="7"/>
      <c r="B103" s="7" t="s">
        <v>115</v>
      </c>
      <c r="C103" s="36" t="s">
        <v>116</v>
      </c>
      <c r="D103" s="36" t="s">
        <v>117</v>
      </c>
      <c r="E103" s="26">
        <f ca="1">DSUM($B$73:$Y$79,E$73,$C$86:$D103)</f>
        <v>6.2233569388403118E-2</v>
      </c>
      <c r="F103" s="26">
        <f ca="1">DSUM($B$73:$Y$79,F$73,$C$86:$D103)</f>
        <v>0.18487698209477499</v>
      </c>
      <c r="G103" s="26">
        <f ca="1">DSUM($B$73:$Y$79,G$73,$C$86:$D103)</f>
        <v>0.36430975119242076</v>
      </c>
      <c r="H103" s="26">
        <f ca="1">DSUM($B$73:$Y$79,H$73,$C$86:$D103)</f>
        <v>0.59526444233867937</v>
      </c>
      <c r="I103" s="26">
        <f ca="1">DSUM($B$73:$Y$79,I$73,$C$86:$D103)</f>
        <v>0.87105806364457872</v>
      </c>
      <c r="J103" s="26">
        <f ca="1">DSUM($B$73:$Y$79,J$73,$C$86:$D103)</f>
        <v>1.1663614861923342</v>
      </c>
      <c r="K103" s="26">
        <f ca="1">DSUM($B$73:$Y$79,K$73,$C$86:$D103)</f>
        <v>1.4430022792323149</v>
      </c>
      <c r="L103" s="26">
        <f ca="1">DSUM($B$73:$Y$79,L$73,$C$86:$D103)</f>
        <v>1.7021012123034918</v>
      </c>
      <c r="M103" s="26">
        <f ca="1">DSUM($B$73:$Y$79,M$73,$C$86:$D103)</f>
        <v>1.9447118824711516</v>
      </c>
      <c r="N103" s="26">
        <f ca="1">DSUM($B$73:$Y$79,N$73,$C$86:$D103)</f>
        <v>2.1718247466303371</v>
      </c>
      <c r="O103" s="26">
        <f ca="1">DSUM($B$73:$Y$79,O$73,$C$86:$D103)</f>
        <v>2.3843709112247202</v>
      </c>
      <c r="P103" s="26">
        <f ca="1">DSUM($B$73:$Y$79,P$73,$C$86:$D103)</f>
        <v>2.5832256940105331</v>
      </c>
      <c r="Q103" s="26">
        <f ca="1">DSUM($B$73:$Y$79,Q$73,$C$86:$D103)</f>
        <v>2.7692119716105861</v>
      </c>
      <c r="R103" s="26">
        <f ca="1">DSUM($B$73:$Y$79,R$73,$C$86:$D103)</f>
        <v>2.9431033257724142</v>
      </c>
      <c r="S103" s="26">
        <f ca="1">DSUM($B$73:$Y$79,S$73,$C$86:$D103)</f>
        <v>3.1056270004640094</v>
      </c>
      <c r="T103" s="26">
        <f ca="1">DSUM($B$73:$Y$79,T$73,$C$86:$D103)</f>
        <v>3.2574666812073296</v>
      </c>
      <c r="U103" s="26">
        <f ca="1">DSUM($B$73:$Y$79,U$73,$C$86:$D103)</f>
        <v>4.2411594250181501</v>
      </c>
      <c r="V103" s="26">
        <f ca="1">DSUM($B$73:$Y$79,V$73,$C$86:$D103)</f>
        <v>4.3621477974376557</v>
      </c>
      <c r="W103" s="26">
        <f ca="1">DSUM($B$73:$Y$79,W$73,$C$86:$D103)</f>
        <v>4.4592053653203063</v>
      </c>
      <c r="X103" s="26">
        <f ca="1">DSUM($B$73:$Y$79,X$73,$C$86:$D103)</f>
        <v>4.5467969865558633</v>
      </c>
      <c r="Y103" s="26">
        <f ca="1">DSUM($B$73:$Y$79,Y$73,$C$86:$D103)</f>
        <v>84.396888076404124</v>
      </c>
      <c r="Z103" s="7"/>
      <c r="AA103" s="7"/>
      <c r="AB103" s="7"/>
    </row>
    <row r="104" spans="1:28" customFormat="1">
      <c r="A104" s="7"/>
      <c r="B104" s="7" t="s">
        <v>118</v>
      </c>
      <c r="C104" s="36" t="s">
        <v>119</v>
      </c>
      <c r="D104" s="36" t="s">
        <v>120</v>
      </c>
      <c r="E104" s="26">
        <f ca="1">DSUM($B$73:$Y$79,E$73,$C$86:$D104)</f>
        <v>6.2233569388403118E-2</v>
      </c>
      <c r="F104" s="26">
        <f ca="1">DSUM($B$73:$Y$79,F$73,$C$86:$D104)</f>
        <v>0.18487698209477499</v>
      </c>
      <c r="G104" s="26">
        <f ca="1">DSUM($B$73:$Y$79,G$73,$C$86:$D104)</f>
        <v>0.36430975119242076</v>
      </c>
      <c r="H104" s="26">
        <f ca="1">DSUM($B$73:$Y$79,H$73,$C$86:$D104)</f>
        <v>0.59526444233867937</v>
      </c>
      <c r="I104" s="26">
        <f ca="1">DSUM($B$73:$Y$79,I$73,$C$86:$D104)</f>
        <v>0.87105806364457872</v>
      </c>
      <c r="J104" s="26">
        <f ca="1">DSUM($B$73:$Y$79,J$73,$C$86:$D104)</f>
        <v>1.1663614861923342</v>
      </c>
      <c r="K104" s="26">
        <f ca="1">DSUM($B$73:$Y$79,K$73,$C$86:$D104)</f>
        <v>1.4430022792323149</v>
      </c>
      <c r="L104" s="26">
        <f ca="1">DSUM($B$73:$Y$79,L$73,$C$86:$D104)</f>
        <v>1.7021012123034918</v>
      </c>
      <c r="M104" s="26">
        <f ca="1">DSUM($B$73:$Y$79,M$73,$C$86:$D104)</f>
        <v>1.9447118824711516</v>
      </c>
      <c r="N104" s="26">
        <f ca="1">DSUM($B$73:$Y$79,N$73,$C$86:$D104)</f>
        <v>2.1718247466303371</v>
      </c>
      <c r="O104" s="26">
        <f ca="1">DSUM($B$73:$Y$79,O$73,$C$86:$D104)</f>
        <v>2.3843709112247202</v>
      </c>
      <c r="P104" s="26">
        <f ca="1">DSUM($B$73:$Y$79,P$73,$C$86:$D104)</f>
        <v>2.5832256940105331</v>
      </c>
      <c r="Q104" s="26">
        <f ca="1">DSUM($B$73:$Y$79,Q$73,$C$86:$D104)</f>
        <v>2.7692119716105861</v>
      </c>
      <c r="R104" s="26">
        <f ca="1">DSUM($B$73:$Y$79,R$73,$C$86:$D104)</f>
        <v>2.9431033257724142</v>
      </c>
      <c r="S104" s="26">
        <f ca="1">DSUM($B$73:$Y$79,S$73,$C$86:$D104)</f>
        <v>3.1056270004640094</v>
      </c>
      <c r="T104" s="26">
        <f ca="1">DSUM($B$73:$Y$79,T$73,$C$86:$D104)</f>
        <v>3.2574666812073296</v>
      </c>
      <c r="U104" s="26">
        <f ca="1">DSUM($B$73:$Y$79,U$73,$C$86:$D104)</f>
        <v>4.2411594250181501</v>
      </c>
      <c r="V104" s="26">
        <f ca="1">DSUM($B$73:$Y$79,V$73,$C$86:$D104)</f>
        <v>4.3621477974376557</v>
      </c>
      <c r="W104" s="26">
        <f ca="1">DSUM($B$73:$Y$79,W$73,$C$86:$D104)</f>
        <v>4.4592053653203063</v>
      </c>
      <c r="X104" s="26">
        <f ca="1">DSUM($B$73:$Y$79,X$73,$C$86:$D104)</f>
        <v>4.5467969865558633</v>
      </c>
      <c r="Y104" s="26">
        <f ca="1">DSUM($B$73:$Y$79,Y$73,$C$86:$D104)</f>
        <v>84.396888076404124</v>
      </c>
      <c r="Z104" s="7"/>
      <c r="AA104" s="7"/>
      <c r="AB104" s="7"/>
    </row>
    <row r="105" spans="1:28" customFormat="1">
      <c r="A105" s="7"/>
      <c r="B105" s="7" t="s">
        <v>121</v>
      </c>
      <c r="C105" s="36" t="s">
        <v>122</v>
      </c>
      <c r="D105" s="36" t="s">
        <v>123</v>
      </c>
      <c r="E105" s="26">
        <f ca="1">DSUM($B$73:$Y$79,E$73,$C$86:$D105)</f>
        <v>6.2233569388403118E-2</v>
      </c>
      <c r="F105" s="26">
        <f ca="1">DSUM($B$73:$Y$79,F$73,$C$86:$D105)</f>
        <v>0.18487698209477499</v>
      </c>
      <c r="G105" s="26">
        <f ca="1">DSUM($B$73:$Y$79,G$73,$C$86:$D105)</f>
        <v>0.36430975119242076</v>
      </c>
      <c r="H105" s="26">
        <f ca="1">DSUM($B$73:$Y$79,H$73,$C$86:$D105)</f>
        <v>0.59526444233867937</v>
      </c>
      <c r="I105" s="26">
        <f ca="1">DSUM($B$73:$Y$79,I$73,$C$86:$D105)</f>
        <v>0.87105806364457872</v>
      </c>
      <c r="J105" s="26">
        <f ca="1">DSUM($B$73:$Y$79,J$73,$C$86:$D105)</f>
        <v>1.1663614861923342</v>
      </c>
      <c r="K105" s="26">
        <f ca="1">DSUM($B$73:$Y$79,K$73,$C$86:$D105)</f>
        <v>1.4430022792323149</v>
      </c>
      <c r="L105" s="26">
        <f ca="1">DSUM($B$73:$Y$79,L$73,$C$86:$D105)</f>
        <v>1.7021012123034918</v>
      </c>
      <c r="M105" s="26">
        <f ca="1">DSUM($B$73:$Y$79,M$73,$C$86:$D105)</f>
        <v>1.9447118824711516</v>
      </c>
      <c r="N105" s="26">
        <f ca="1">DSUM($B$73:$Y$79,N$73,$C$86:$D105)</f>
        <v>2.1718247466303371</v>
      </c>
      <c r="O105" s="26">
        <f ca="1">DSUM($B$73:$Y$79,O$73,$C$86:$D105)</f>
        <v>2.3843709112247202</v>
      </c>
      <c r="P105" s="26">
        <f ca="1">DSUM($B$73:$Y$79,P$73,$C$86:$D105)</f>
        <v>2.5832256940105331</v>
      </c>
      <c r="Q105" s="26">
        <f ca="1">DSUM($B$73:$Y$79,Q$73,$C$86:$D105)</f>
        <v>2.7692119716105861</v>
      </c>
      <c r="R105" s="26">
        <f ca="1">DSUM($B$73:$Y$79,R$73,$C$86:$D105)</f>
        <v>2.9431033257724142</v>
      </c>
      <c r="S105" s="26">
        <f ca="1">DSUM($B$73:$Y$79,S$73,$C$86:$D105)</f>
        <v>3.1056270004640094</v>
      </c>
      <c r="T105" s="26">
        <f ca="1">DSUM($B$73:$Y$79,T$73,$C$86:$D105)</f>
        <v>3.2574666812073296</v>
      </c>
      <c r="U105" s="26">
        <f ca="1">DSUM($B$73:$Y$79,U$73,$C$86:$D105)</f>
        <v>4.2411594250181501</v>
      </c>
      <c r="V105" s="26">
        <f ca="1">DSUM($B$73:$Y$79,V$73,$C$86:$D105)</f>
        <v>4.3621477974376557</v>
      </c>
      <c r="W105" s="26">
        <f ca="1">DSUM($B$73:$Y$79,W$73,$C$86:$D105)</f>
        <v>4.4592053653203063</v>
      </c>
      <c r="X105" s="26">
        <f ca="1">DSUM($B$73:$Y$79,X$73,$C$86:$D105)</f>
        <v>4.5467969865558633</v>
      </c>
      <c r="Y105" s="26">
        <f ca="1">DSUM($B$73:$Y$79,Y$73,$C$86:$D105)</f>
        <v>84.396888076404124</v>
      </c>
      <c r="Z105" s="7"/>
      <c r="AA105" s="7"/>
      <c r="AB105" s="7"/>
    </row>
    <row r="106" spans="1:28" customFormat="1">
      <c r="A106" s="7"/>
      <c r="B106" s="7" t="s">
        <v>124</v>
      </c>
      <c r="C106" s="36" t="s">
        <v>125</v>
      </c>
      <c r="D106" s="36" t="s">
        <v>126</v>
      </c>
      <c r="E106" s="26">
        <f ca="1">DSUM($B$73:$Y$79,E$73,$C$86:$D106)</f>
        <v>6.2233569388403118E-2</v>
      </c>
      <c r="F106" s="26">
        <f ca="1">DSUM($B$73:$Y$79,F$73,$C$86:$D106)</f>
        <v>0.18487698209477499</v>
      </c>
      <c r="G106" s="26">
        <f ca="1">DSUM($B$73:$Y$79,G$73,$C$86:$D106)</f>
        <v>0.36430975119242076</v>
      </c>
      <c r="H106" s="26">
        <f ca="1">DSUM($B$73:$Y$79,H$73,$C$86:$D106)</f>
        <v>0.59526444233867937</v>
      </c>
      <c r="I106" s="26">
        <f ca="1">DSUM($B$73:$Y$79,I$73,$C$86:$D106)</f>
        <v>0.87105806364457872</v>
      </c>
      <c r="J106" s="26">
        <f ca="1">DSUM($B$73:$Y$79,J$73,$C$86:$D106)</f>
        <v>1.1663614861923342</v>
      </c>
      <c r="K106" s="26">
        <f ca="1">DSUM($B$73:$Y$79,K$73,$C$86:$D106)</f>
        <v>1.4430022792323149</v>
      </c>
      <c r="L106" s="26">
        <f ca="1">DSUM($B$73:$Y$79,L$73,$C$86:$D106)</f>
        <v>1.7021012123034918</v>
      </c>
      <c r="M106" s="26">
        <f ca="1">DSUM($B$73:$Y$79,M$73,$C$86:$D106)</f>
        <v>1.9447118824711516</v>
      </c>
      <c r="N106" s="26">
        <f ca="1">DSUM($B$73:$Y$79,N$73,$C$86:$D106)</f>
        <v>2.1718247466303371</v>
      </c>
      <c r="O106" s="26">
        <f ca="1">DSUM($B$73:$Y$79,O$73,$C$86:$D106)</f>
        <v>2.3843709112247202</v>
      </c>
      <c r="P106" s="26">
        <f ca="1">DSUM($B$73:$Y$79,P$73,$C$86:$D106)</f>
        <v>2.5832256940105331</v>
      </c>
      <c r="Q106" s="26">
        <f ca="1">DSUM($B$73:$Y$79,Q$73,$C$86:$D106)</f>
        <v>2.7692119716105861</v>
      </c>
      <c r="R106" s="26">
        <f ca="1">DSUM($B$73:$Y$79,R$73,$C$86:$D106)</f>
        <v>2.9431033257724142</v>
      </c>
      <c r="S106" s="26">
        <f ca="1">DSUM($B$73:$Y$79,S$73,$C$86:$D106)</f>
        <v>3.1056270004640094</v>
      </c>
      <c r="T106" s="26">
        <f ca="1">DSUM($B$73:$Y$79,T$73,$C$86:$D106)</f>
        <v>3.2574666812073296</v>
      </c>
      <c r="U106" s="26">
        <f ca="1">DSUM($B$73:$Y$79,U$73,$C$86:$D106)</f>
        <v>4.2411594250181501</v>
      </c>
      <c r="V106" s="26">
        <f ca="1">DSUM($B$73:$Y$79,V$73,$C$86:$D106)</f>
        <v>4.3621477974376557</v>
      </c>
      <c r="W106" s="26">
        <f ca="1">DSUM($B$73:$Y$79,W$73,$C$86:$D106)</f>
        <v>4.4592053653203063</v>
      </c>
      <c r="X106" s="26">
        <f ca="1">DSUM($B$73:$Y$79,X$73,$C$86:$D106)</f>
        <v>4.5467969865558633</v>
      </c>
      <c r="Y106" s="26">
        <f ca="1">DSUM($B$73:$Y$79,Y$73,$C$86:$D106)</f>
        <v>84.396888076404124</v>
      </c>
      <c r="Z106" s="7"/>
      <c r="AA106" s="7"/>
      <c r="AB106" s="7"/>
    </row>
    <row r="107" spans="1:28" customFormat="1">
      <c r="A107" s="7"/>
      <c r="B107" s="7" t="s">
        <v>127</v>
      </c>
      <c r="C107" s="36" t="s">
        <v>128</v>
      </c>
      <c r="D107" s="36" t="s">
        <v>129</v>
      </c>
      <c r="E107" s="26">
        <f ca="1">DSUM($B$73:$Y$79,E$73,$C$86:$D107)</f>
        <v>6.2233569388403118E-2</v>
      </c>
      <c r="F107" s="26">
        <f ca="1">DSUM($B$73:$Y$79,F$73,$C$86:$D107)</f>
        <v>0.18487698209477499</v>
      </c>
      <c r="G107" s="26">
        <f ca="1">DSUM($B$73:$Y$79,G$73,$C$86:$D107)</f>
        <v>0.36430975119242076</v>
      </c>
      <c r="H107" s="26">
        <f ca="1">DSUM($B$73:$Y$79,H$73,$C$86:$D107)</f>
        <v>0.59526444233867937</v>
      </c>
      <c r="I107" s="26">
        <f ca="1">DSUM($B$73:$Y$79,I$73,$C$86:$D107)</f>
        <v>0.87105806364457872</v>
      </c>
      <c r="J107" s="26">
        <f ca="1">DSUM($B$73:$Y$79,J$73,$C$86:$D107)</f>
        <v>1.1663614861923342</v>
      </c>
      <c r="K107" s="26">
        <f ca="1">DSUM($B$73:$Y$79,K$73,$C$86:$D107)</f>
        <v>1.4430022792323149</v>
      </c>
      <c r="L107" s="26">
        <f ca="1">DSUM($B$73:$Y$79,L$73,$C$86:$D107)</f>
        <v>1.7021012123034918</v>
      </c>
      <c r="M107" s="26">
        <f ca="1">DSUM($B$73:$Y$79,M$73,$C$86:$D107)</f>
        <v>1.9447118824711516</v>
      </c>
      <c r="N107" s="26">
        <f ca="1">DSUM($B$73:$Y$79,N$73,$C$86:$D107)</f>
        <v>2.1718247466303371</v>
      </c>
      <c r="O107" s="26">
        <f ca="1">DSUM($B$73:$Y$79,O$73,$C$86:$D107)</f>
        <v>2.3843709112247202</v>
      </c>
      <c r="P107" s="26">
        <f ca="1">DSUM($B$73:$Y$79,P$73,$C$86:$D107)</f>
        <v>2.5832256940105331</v>
      </c>
      <c r="Q107" s="26">
        <f ca="1">DSUM($B$73:$Y$79,Q$73,$C$86:$D107)</f>
        <v>2.7692119716105861</v>
      </c>
      <c r="R107" s="26">
        <f ca="1">DSUM($B$73:$Y$79,R$73,$C$86:$D107)</f>
        <v>2.9431033257724142</v>
      </c>
      <c r="S107" s="26">
        <f ca="1">DSUM($B$73:$Y$79,S$73,$C$86:$D107)</f>
        <v>3.1056270004640094</v>
      </c>
      <c r="T107" s="26">
        <f ca="1">DSUM($B$73:$Y$79,T$73,$C$86:$D107)</f>
        <v>3.2574666812073296</v>
      </c>
      <c r="U107" s="26">
        <f ca="1">DSUM($B$73:$Y$79,U$73,$C$86:$D107)</f>
        <v>4.2411594250181501</v>
      </c>
      <c r="V107" s="26">
        <f ca="1">DSUM($B$73:$Y$79,V$73,$C$86:$D107)</f>
        <v>4.3621477974376557</v>
      </c>
      <c r="W107" s="26">
        <f ca="1">DSUM($B$73:$Y$79,W$73,$C$86:$D107)</f>
        <v>4.4592053653203063</v>
      </c>
      <c r="X107" s="26">
        <f ca="1">DSUM($B$73:$Y$79,X$73,$C$86:$D107)</f>
        <v>4.5467969865558633</v>
      </c>
      <c r="Y107" s="26">
        <f ca="1">DSUM($B$73:$Y$79,Y$73,$C$86:$D107)</f>
        <v>84.396888076404124</v>
      </c>
      <c r="Z107" s="7"/>
      <c r="AA107" s="7"/>
      <c r="AB107" s="7"/>
    </row>
    <row r="108" spans="1:28" customFormat="1">
      <c r="A108" s="7"/>
      <c r="B108" s="7" t="s">
        <v>214</v>
      </c>
      <c r="C108" s="36" t="s">
        <v>130</v>
      </c>
      <c r="D108" s="36" t="s">
        <v>225</v>
      </c>
      <c r="E108" s="26">
        <f ca="1">DSUM($B$73:$Y$79,E$73,$C$86:$D108)</f>
        <v>6.2233569388403118E-2</v>
      </c>
      <c r="F108" s="26">
        <f ca="1">DSUM($B$73:$Y$79,F$73,$C$86:$D108)</f>
        <v>0.18487698209477499</v>
      </c>
      <c r="G108" s="26">
        <f ca="1">DSUM($B$73:$Y$79,G$73,$C$86:$D108)</f>
        <v>0.36430975119242076</v>
      </c>
      <c r="H108" s="26">
        <f ca="1">DSUM($B$73:$Y$79,H$73,$C$86:$D108)</f>
        <v>0.59526444233867937</v>
      </c>
      <c r="I108" s="26">
        <f ca="1">DSUM($B$73:$Y$79,I$73,$C$86:$D108)</f>
        <v>0.87105806364457872</v>
      </c>
      <c r="J108" s="26">
        <f ca="1">DSUM($B$73:$Y$79,J$73,$C$86:$D108)</f>
        <v>1.1663614861923342</v>
      </c>
      <c r="K108" s="26">
        <f ca="1">DSUM($B$73:$Y$79,K$73,$C$86:$D108)</f>
        <v>1.4430022792323149</v>
      </c>
      <c r="L108" s="26">
        <f ca="1">DSUM($B$73:$Y$79,L$73,$C$86:$D108)</f>
        <v>1.7021012123034918</v>
      </c>
      <c r="M108" s="26">
        <f ca="1">DSUM($B$73:$Y$79,M$73,$C$86:$D108)</f>
        <v>1.9447118824711516</v>
      </c>
      <c r="N108" s="26">
        <f ca="1">DSUM($B$73:$Y$79,N$73,$C$86:$D108)</f>
        <v>2.1718247466303371</v>
      </c>
      <c r="O108" s="26">
        <f ca="1">DSUM($B$73:$Y$79,O$73,$C$86:$D108)</f>
        <v>2.3843709112247202</v>
      </c>
      <c r="P108" s="26">
        <f ca="1">DSUM($B$73:$Y$79,P$73,$C$86:$D108)</f>
        <v>2.5832256940105331</v>
      </c>
      <c r="Q108" s="26">
        <f ca="1">DSUM($B$73:$Y$79,Q$73,$C$86:$D108)</f>
        <v>2.7692119716105861</v>
      </c>
      <c r="R108" s="26">
        <f ca="1">DSUM($B$73:$Y$79,R$73,$C$86:$D108)</f>
        <v>2.9431033257724142</v>
      </c>
      <c r="S108" s="26">
        <f ca="1">DSUM($B$73:$Y$79,S$73,$C$86:$D108)</f>
        <v>3.1056270004640094</v>
      </c>
      <c r="T108" s="26">
        <f ca="1">DSUM($B$73:$Y$79,T$73,$C$86:$D108)</f>
        <v>3.2574666812073296</v>
      </c>
      <c r="U108" s="26">
        <f ca="1">DSUM($B$73:$Y$79,U$73,$C$86:$D108)</f>
        <v>4.2411594250181501</v>
      </c>
      <c r="V108" s="26">
        <f ca="1">DSUM($B$73:$Y$79,V$73,$C$86:$D108)</f>
        <v>4.3621477974376557</v>
      </c>
      <c r="W108" s="26">
        <f ca="1">DSUM($B$73:$Y$79,W$73,$C$86:$D108)</f>
        <v>4.4592053653203063</v>
      </c>
      <c r="X108" s="26">
        <f ca="1">DSUM($B$73:$Y$79,X$73,$C$86:$D108)</f>
        <v>4.5467969865558633</v>
      </c>
      <c r="Y108" s="26">
        <f ca="1">DSUM($B$73:$Y$79,Y$73,$C$86:$D108)</f>
        <v>84.396888076404124</v>
      </c>
      <c r="Z108" s="7"/>
      <c r="AA108" s="7"/>
      <c r="AB108" s="7"/>
    </row>
    <row r="109" spans="1:28" customFormat="1">
      <c r="A109" s="7"/>
      <c r="B109" s="7" t="s">
        <v>215</v>
      </c>
      <c r="C109" s="36" t="s">
        <v>226</v>
      </c>
      <c r="D109" s="36" t="s">
        <v>227</v>
      </c>
      <c r="E109" s="26">
        <f ca="1">DSUM($B$73:$Y$79,E$73,$C$86:$D109)</f>
        <v>6.2233569388403118E-2</v>
      </c>
      <c r="F109" s="26">
        <f ca="1">DSUM($B$73:$Y$79,F$73,$C$86:$D109)</f>
        <v>0.18487698209477499</v>
      </c>
      <c r="G109" s="26">
        <f ca="1">DSUM($B$73:$Y$79,G$73,$C$86:$D109)</f>
        <v>0.36430975119242076</v>
      </c>
      <c r="H109" s="26">
        <f ca="1">DSUM($B$73:$Y$79,H$73,$C$86:$D109)</f>
        <v>0.59526444233867937</v>
      </c>
      <c r="I109" s="26">
        <f ca="1">DSUM($B$73:$Y$79,I$73,$C$86:$D109)</f>
        <v>0.87105806364457872</v>
      </c>
      <c r="J109" s="26">
        <f ca="1">DSUM($B$73:$Y$79,J$73,$C$86:$D109)</f>
        <v>1.1663614861923342</v>
      </c>
      <c r="K109" s="26">
        <f ca="1">DSUM($B$73:$Y$79,K$73,$C$86:$D109)</f>
        <v>1.4430022792323149</v>
      </c>
      <c r="L109" s="26">
        <f ca="1">DSUM($B$73:$Y$79,L$73,$C$86:$D109)</f>
        <v>1.7021012123034918</v>
      </c>
      <c r="M109" s="26">
        <f ca="1">DSUM($B$73:$Y$79,M$73,$C$86:$D109)</f>
        <v>1.9447118824711516</v>
      </c>
      <c r="N109" s="26">
        <f ca="1">DSUM($B$73:$Y$79,N$73,$C$86:$D109)</f>
        <v>2.1718247466303371</v>
      </c>
      <c r="O109" s="26">
        <f ca="1">DSUM($B$73:$Y$79,O$73,$C$86:$D109)</f>
        <v>2.3843709112247202</v>
      </c>
      <c r="P109" s="26">
        <f ca="1">DSUM($B$73:$Y$79,P$73,$C$86:$D109)</f>
        <v>2.5832256940105331</v>
      </c>
      <c r="Q109" s="26">
        <f ca="1">DSUM($B$73:$Y$79,Q$73,$C$86:$D109)</f>
        <v>2.7692119716105861</v>
      </c>
      <c r="R109" s="26">
        <f ca="1">DSUM($B$73:$Y$79,R$73,$C$86:$D109)</f>
        <v>2.9431033257724142</v>
      </c>
      <c r="S109" s="26">
        <f ca="1">DSUM($B$73:$Y$79,S$73,$C$86:$D109)</f>
        <v>3.1056270004640094</v>
      </c>
      <c r="T109" s="26">
        <f ca="1">DSUM($B$73:$Y$79,T$73,$C$86:$D109)</f>
        <v>3.2574666812073296</v>
      </c>
      <c r="U109" s="26">
        <f ca="1">DSUM($B$73:$Y$79,U$73,$C$86:$D109)</f>
        <v>4.2411594250181501</v>
      </c>
      <c r="V109" s="26">
        <f ca="1">DSUM($B$73:$Y$79,V$73,$C$86:$D109)</f>
        <v>4.3621477974376557</v>
      </c>
      <c r="W109" s="26">
        <f ca="1">DSUM($B$73:$Y$79,W$73,$C$86:$D109)</f>
        <v>4.4592053653203063</v>
      </c>
      <c r="X109" s="26">
        <f ca="1">DSUM($B$73:$Y$79,X$73,$C$86:$D109)</f>
        <v>4.5467969865558633</v>
      </c>
      <c r="Y109" s="26">
        <f ca="1">DSUM($B$73:$Y$79,Y$73,$C$86:$D109)</f>
        <v>84.396888076404124</v>
      </c>
      <c r="Z109" s="7"/>
      <c r="AA109" s="7"/>
      <c r="AB109" s="7"/>
    </row>
    <row r="110" spans="1:28" customFormat="1">
      <c r="A110" s="7"/>
      <c r="B110" s="7" t="s">
        <v>216</v>
      </c>
      <c r="C110" s="36" t="s">
        <v>228</v>
      </c>
      <c r="D110" s="36" t="s">
        <v>229</v>
      </c>
      <c r="E110" s="26">
        <f ca="1">DSUM($B$73:$Y$79,E$73,$C$86:$D110)</f>
        <v>6.2233569388403118E-2</v>
      </c>
      <c r="F110" s="26">
        <f ca="1">DSUM($B$73:$Y$79,F$73,$C$86:$D110)</f>
        <v>0.18487698209477499</v>
      </c>
      <c r="G110" s="26">
        <f ca="1">DSUM($B$73:$Y$79,G$73,$C$86:$D110)</f>
        <v>0.36430975119242076</v>
      </c>
      <c r="H110" s="26">
        <f ca="1">DSUM($B$73:$Y$79,H$73,$C$86:$D110)</f>
        <v>0.59526444233867937</v>
      </c>
      <c r="I110" s="26">
        <f ca="1">DSUM($B$73:$Y$79,I$73,$C$86:$D110)</f>
        <v>0.87105806364457872</v>
      </c>
      <c r="J110" s="26">
        <f ca="1">DSUM($B$73:$Y$79,J$73,$C$86:$D110)</f>
        <v>1.1663614861923342</v>
      </c>
      <c r="K110" s="26">
        <f ca="1">DSUM($B$73:$Y$79,K$73,$C$86:$D110)</f>
        <v>1.4430022792323149</v>
      </c>
      <c r="L110" s="26">
        <f ca="1">DSUM($B$73:$Y$79,L$73,$C$86:$D110)</f>
        <v>1.7021012123034918</v>
      </c>
      <c r="M110" s="26">
        <f ca="1">DSUM($B$73:$Y$79,M$73,$C$86:$D110)</f>
        <v>1.9447118824711516</v>
      </c>
      <c r="N110" s="26">
        <f ca="1">DSUM($B$73:$Y$79,N$73,$C$86:$D110)</f>
        <v>2.1718247466303371</v>
      </c>
      <c r="O110" s="26">
        <f ca="1">DSUM($B$73:$Y$79,O$73,$C$86:$D110)</f>
        <v>2.3843709112247202</v>
      </c>
      <c r="P110" s="26">
        <f ca="1">DSUM($B$73:$Y$79,P$73,$C$86:$D110)</f>
        <v>2.5832256940105331</v>
      </c>
      <c r="Q110" s="26">
        <f ca="1">DSUM($B$73:$Y$79,Q$73,$C$86:$D110)</f>
        <v>2.7692119716105861</v>
      </c>
      <c r="R110" s="26">
        <f ca="1">DSUM($B$73:$Y$79,R$73,$C$86:$D110)</f>
        <v>2.9431033257724142</v>
      </c>
      <c r="S110" s="26">
        <f ca="1">DSUM($B$73:$Y$79,S$73,$C$86:$D110)</f>
        <v>3.1056270004640094</v>
      </c>
      <c r="T110" s="26">
        <f ca="1">DSUM($B$73:$Y$79,T$73,$C$86:$D110)</f>
        <v>3.2574666812073296</v>
      </c>
      <c r="U110" s="26">
        <f ca="1">DSUM($B$73:$Y$79,U$73,$C$86:$D110)</f>
        <v>4.2411594250181501</v>
      </c>
      <c r="V110" s="26">
        <f ca="1">DSUM($B$73:$Y$79,V$73,$C$86:$D110)</f>
        <v>4.3621477974376557</v>
      </c>
      <c r="W110" s="26">
        <f ca="1">DSUM($B$73:$Y$79,W$73,$C$86:$D110)</f>
        <v>4.4592053653203063</v>
      </c>
      <c r="X110" s="26">
        <f ca="1">DSUM($B$73:$Y$79,X$73,$C$86:$D110)</f>
        <v>4.5467969865558633</v>
      </c>
      <c r="Y110" s="26">
        <f ca="1">DSUM($B$73:$Y$79,Y$73,$C$86:$D110)</f>
        <v>84.396888076404124</v>
      </c>
      <c r="Z110" s="7"/>
      <c r="AA110" s="7"/>
      <c r="AB110" s="7"/>
    </row>
    <row r="111" spans="1:28" customFormat="1">
      <c r="A111" s="7"/>
      <c r="B111" s="7" t="s">
        <v>217</v>
      </c>
      <c r="C111" s="36" t="s">
        <v>230</v>
      </c>
      <c r="D111" s="36" t="s">
        <v>231</v>
      </c>
      <c r="E111" s="26">
        <f ca="1">DSUM($B$73:$Y$79,E$73,$C$86:$D111)</f>
        <v>6.2233569388403118E-2</v>
      </c>
      <c r="F111" s="26">
        <f ca="1">DSUM($B$73:$Y$79,F$73,$C$86:$D111)</f>
        <v>0.18487698209477499</v>
      </c>
      <c r="G111" s="26">
        <f ca="1">DSUM($B$73:$Y$79,G$73,$C$86:$D111)</f>
        <v>0.36430975119242076</v>
      </c>
      <c r="H111" s="26">
        <f ca="1">DSUM($B$73:$Y$79,H$73,$C$86:$D111)</f>
        <v>0.59526444233867937</v>
      </c>
      <c r="I111" s="26">
        <f ca="1">DSUM($B$73:$Y$79,I$73,$C$86:$D111)</f>
        <v>0.87105806364457872</v>
      </c>
      <c r="J111" s="26">
        <f ca="1">DSUM($B$73:$Y$79,J$73,$C$86:$D111)</f>
        <v>1.1663614861923342</v>
      </c>
      <c r="K111" s="26">
        <f ca="1">DSUM($B$73:$Y$79,K$73,$C$86:$D111)</f>
        <v>1.4430022792323149</v>
      </c>
      <c r="L111" s="26">
        <f ca="1">DSUM($B$73:$Y$79,L$73,$C$86:$D111)</f>
        <v>1.7021012123034918</v>
      </c>
      <c r="M111" s="26">
        <f ca="1">DSUM($B$73:$Y$79,M$73,$C$86:$D111)</f>
        <v>1.9447118824711516</v>
      </c>
      <c r="N111" s="26">
        <f ca="1">DSUM($B$73:$Y$79,N$73,$C$86:$D111)</f>
        <v>2.1718247466303371</v>
      </c>
      <c r="O111" s="26">
        <f ca="1">DSUM($B$73:$Y$79,O$73,$C$86:$D111)</f>
        <v>2.3843709112247202</v>
      </c>
      <c r="P111" s="26">
        <f ca="1">DSUM($B$73:$Y$79,P$73,$C$86:$D111)</f>
        <v>2.5832256940105331</v>
      </c>
      <c r="Q111" s="26">
        <f ca="1">DSUM($B$73:$Y$79,Q$73,$C$86:$D111)</f>
        <v>2.7692119716105861</v>
      </c>
      <c r="R111" s="26">
        <f ca="1">DSUM($B$73:$Y$79,R$73,$C$86:$D111)</f>
        <v>2.9431033257724142</v>
      </c>
      <c r="S111" s="26">
        <f ca="1">DSUM($B$73:$Y$79,S$73,$C$86:$D111)</f>
        <v>3.1056270004640094</v>
      </c>
      <c r="T111" s="26">
        <f ca="1">DSUM($B$73:$Y$79,T$73,$C$86:$D111)</f>
        <v>3.2574666812073296</v>
      </c>
      <c r="U111" s="26">
        <f ca="1">DSUM($B$73:$Y$79,U$73,$C$86:$D111)</f>
        <v>4.2411594250181501</v>
      </c>
      <c r="V111" s="26">
        <f ca="1">DSUM($B$73:$Y$79,V$73,$C$86:$D111)</f>
        <v>4.3621477974376557</v>
      </c>
      <c r="W111" s="26">
        <f ca="1">DSUM($B$73:$Y$79,W$73,$C$86:$D111)</f>
        <v>4.4592053653203063</v>
      </c>
      <c r="X111" s="26">
        <f ca="1">DSUM($B$73:$Y$79,X$73,$C$86:$D111)</f>
        <v>4.5467969865558633</v>
      </c>
      <c r="Y111" s="26">
        <f ca="1">DSUM($B$73:$Y$79,Y$73,$C$86:$D111)</f>
        <v>84.396888076404124</v>
      </c>
      <c r="Z111" s="7"/>
      <c r="AA111" s="7"/>
      <c r="AB111" s="7"/>
    </row>
    <row r="112" spans="1:28" customFormat="1">
      <c r="A112" s="7"/>
      <c r="B112" s="7" t="s">
        <v>218</v>
      </c>
      <c r="C112" s="36" t="s">
        <v>232</v>
      </c>
      <c r="D112" s="36" t="s">
        <v>233</v>
      </c>
      <c r="E112" s="26">
        <f ca="1">DSUM($B$73:$Y$79,E$73,$C$86:$D112)</f>
        <v>6.2233569388403118E-2</v>
      </c>
      <c r="F112" s="26">
        <f ca="1">DSUM($B$73:$Y$79,F$73,$C$86:$D112)</f>
        <v>0.18487698209477499</v>
      </c>
      <c r="G112" s="26">
        <f ca="1">DSUM($B$73:$Y$79,G$73,$C$86:$D112)</f>
        <v>0.36430975119242076</v>
      </c>
      <c r="H112" s="26">
        <f ca="1">DSUM($B$73:$Y$79,H$73,$C$86:$D112)</f>
        <v>0.59526444233867937</v>
      </c>
      <c r="I112" s="26">
        <f ca="1">DSUM($B$73:$Y$79,I$73,$C$86:$D112)</f>
        <v>0.87105806364457872</v>
      </c>
      <c r="J112" s="26">
        <f ca="1">DSUM($B$73:$Y$79,J$73,$C$86:$D112)</f>
        <v>1.1663614861923342</v>
      </c>
      <c r="K112" s="26">
        <f ca="1">DSUM($B$73:$Y$79,K$73,$C$86:$D112)</f>
        <v>1.4430022792323149</v>
      </c>
      <c r="L112" s="26">
        <f ca="1">DSUM($B$73:$Y$79,L$73,$C$86:$D112)</f>
        <v>1.7021012123034918</v>
      </c>
      <c r="M112" s="26">
        <f ca="1">DSUM($B$73:$Y$79,M$73,$C$86:$D112)</f>
        <v>1.9447118824711516</v>
      </c>
      <c r="N112" s="26">
        <f ca="1">DSUM($B$73:$Y$79,N$73,$C$86:$D112)</f>
        <v>2.1718247466303371</v>
      </c>
      <c r="O112" s="26">
        <f ca="1">DSUM($B$73:$Y$79,O$73,$C$86:$D112)</f>
        <v>2.3843709112247202</v>
      </c>
      <c r="P112" s="26">
        <f ca="1">DSUM($B$73:$Y$79,P$73,$C$86:$D112)</f>
        <v>2.5832256940105331</v>
      </c>
      <c r="Q112" s="26">
        <f ca="1">DSUM($B$73:$Y$79,Q$73,$C$86:$D112)</f>
        <v>2.7692119716105861</v>
      </c>
      <c r="R112" s="26">
        <f ca="1">DSUM($B$73:$Y$79,R$73,$C$86:$D112)</f>
        <v>2.9431033257724142</v>
      </c>
      <c r="S112" s="26">
        <f ca="1">DSUM($B$73:$Y$79,S$73,$C$86:$D112)</f>
        <v>3.1056270004640094</v>
      </c>
      <c r="T112" s="26">
        <f ca="1">DSUM($B$73:$Y$79,T$73,$C$86:$D112)</f>
        <v>3.2574666812073296</v>
      </c>
      <c r="U112" s="26">
        <f ca="1">DSUM($B$73:$Y$79,U$73,$C$86:$D112)</f>
        <v>4.2411594250181501</v>
      </c>
      <c r="V112" s="26">
        <f ca="1">DSUM($B$73:$Y$79,V$73,$C$86:$D112)</f>
        <v>4.3621477974376557</v>
      </c>
      <c r="W112" s="26">
        <f ca="1">DSUM($B$73:$Y$79,W$73,$C$86:$D112)</f>
        <v>4.4592053653203063</v>
      </c>
      <c r="X112" s="26">
        <f ca="1">DSUM($B$73:$Y$79,X$73,$C$86:$D112)</f>
        <v>4.5467969865558633</v>
      </c>
      <c r="Y112" s="26">
        <f ca="1">DSUM($B$73:$Y$79,Y$73,$C$86:$D112)</f>
        <v>84.396888076404124</v>
      </c>
      <c r="Z112" s="7"/>
      <c r="AA112" s="7"/>
      <c r="AB112" s="7"/>
    </row>
    <row r="113" spans="1:28" customFormat="1">
      <c r="A113" s="7"/>
      <c r="B113" s="7" t="s">
        <v>219</v>
      </c>
      <c r="C113" s="36" t="s">
        <v>234</v>
      </c>
      <c r="D113" s="36" t="s">
        <v>235</v>
      </c>
      <c r="E113" s="26">
        <f ca="1">DSUM($B$73:$Y$79,E$73,$C$86:$D113)</f>
        <v>6.2233569388403118E-2</v>
      </c>
      <c r="F113" s="26">
        <f ca="1">DSUM($B$73:$Y$79,F$73,$C$86:$D113)</f>
        <v>0.18487698209477499</v>
      </c>
      <c r="G113" s="26">
        <f ca="1">DSUM($B$73:$Y$79,G$73,$C$86:$D113)</f>
        <v>0.36430975119242076</v>
      </c>
      <c r="H113" s="26">
        <f ca="1">DSUM($B$73:$Y$79,H$73,$C$86:$D113)</f>
        <v>0.59526444233867937</v>
      </c>
      <c r="I113" s="26">
        <f ca="1">DSUM($B$73:$Y$79,I$73,$C$86:$D113)</f>
        <v>0.87105806364457872</v>
      </c>
      <c r="J113" s="26">
        <f ca="1">DSUM($B$73:$Y$79,J$73,$C$86:$D113)</f>
        <v>1.1663614861923342</v>
      </c>
      <c r="K113" s="26">
        <f ca="1">DSUM($B$73:$Y$79,K$73,$C$86:$D113)</f>
        <v>1.4430022792323149</v>
      </c>
      <c r="L113" s="26">
        <f ca="1">DSUM($B$73:$Y$79,L$73,$C$86:$D113)</f>
        <v>1.7021012123034918</v>
      </c>
      <c r="M113" s="26">
        <f ca="1">DSUM($B$73:$Y$79,M$73,$C$86:$D113)</f>
        <v>1.9447118824711516</v>
      </c>
      <c r="N113" s="26">
        <f ca="1">DSUM($B$73:$Y$79,N$73,$C$86:$D113)</f>
        <v>2.1718247466303371</v>
      </c>
      <c r="O113" s="26">
        <f ca="1">DSUM($B$73:$Y$79,O$73,$C$86:$D113)</f>
        <v>2.3843709112247202</v>
      </c>
      <c r="P113" s="26">
        <f ca="1">DSUM($B$73:$Y$79,P$73,$C$86:$D113)</f>
        <v>2.5832256940105331</v>
      </c>
      <c r="Q113" s="26">
        <f ca="1">DSUM($B$73:$Y$79,Q$73,$C$86:$D113)</f>
        <v>2.7692119716105861</v>
      </c>
      <c r="R113" s="26">
        <f ca="1">DSUM($B$73:$Y$79,R$73,$C$86:$D113)</f>
        <v>2.9431033257724142</v>
      </c>
      <c r="S113" s="26">
        <f ca="1">DSUM($B$73:$Y$79,S$73,$C$86:$D113)</f>
        <v>3.1056270004640094</v>
      </c>
      <c r="T113" s="26">
        <f ca="1">DSUM($B$73:$Y$79,T$73,$C$86:$D113)</f>
        <v>3.2574666812073296</v>
      </c>
      <c r="U113" s="26">
        <f ca="1">DSUM($B$73:$Y$79,U$73,$C$86:$D113)</f>
        <v>4.2411594250181501</v>
      </c>
      <c r="V113" s="26">
        <f ca="1">DSUM($B$73:$Y$79,V$73,$C$86:$D113)</f>
        <v>4.3621477974376557</v>
      </c>
      <c r="W113" s="26">
        <f ca="1">DSUM($B$73:$Y$79,W$73,$C$86:$D113)</f>
        <v>4.4592053653203063</v>
      </c>
      <c r="X113" s="26">
        <f ca="1">DSUM($B$73:$Y$79,X$73,$C$86:$D113)</f>
        <v>4.5467969865558633</v>
      </c>
      <c r="Y113" s="26">
        <f ca="1">DSUM($B$73:$Y$79,Y$73,$C$86:$D113)</f>
        <v>84.396888076404124</v>
      </c>
      <c r="Z113" s="7"/>
      <c r="AA113" s="7"/>
      <c r="AB113" s="7"/>
    </row>
    <row r="114" spans="1:28" customFormat="1">
      <c r="A114" s="7"/>
      <c r="B114" s="7" t="s">
        <v>220</v>
      </c>
      <c r="C114" s="36" t="s">
        <v>236</v>
      </c>
      <c r="D114" s="36" t="s">
        <v>237</v>
      </c>
      <c r="E114" s="26">
        <f ca="1">DSUM($B$73:$Y$79,E$73,$C$86:$D114)</f>
        <v>6.2233569388403118E-2</v>
      </c>
      <c r="F114" s="26">
        <f ca="1">DSUM($B$73:$Y$79,F$73,$C$86:$D114)</f>
        <v>0.18487698209477499</v>
      </c>
      <c r="G114" s="26">
        <f ca="1">DSUM($B$73:$Y$79,G$73,$C$86:$D114)</f>
        <v>0.36430975119242076</v>
      </c>
      <c r="H114" s="26">
        <f ca="1">DSUM($B$73:$Y$79,H$73,$C$86:$D114)</f>
        <v>0.59526444233867937</v>
      </c>
      <c r="I114" s="26">
        <f ca="1">DSUM($B$73:$Y$79,I$73,$C$86:$D114)</f>
        <v>0.87105806364457872</v>
      </c>
      <c r="J114" s="26">
        <f ca="1">DSUM($B$73:$Y$79,J$73,$C$86:$D114)</f>
        <v>1.1663614861923342</v>
      </c>
      <c r="K114" s="26">
        <f ca="1">DSUM($B$73:$Y$79,K$73,$C$86:$D114)</f>
        <v>1.4430022792323149</v>
      </c>
      <c r="L114" s="26">
        <f ca="1">DSUM($B$73:$Y$79,L$73,$C$86:$D114)</f>
        <v>1.7021012123034918</v>
      </c>
      <c r="M114" s="26">
        <f ca="1">DSUM($B$73:$Y$79,M$73,$C$86:$D114)</f>
        <v>1.9447118824711516</v>
      </c>
      <c r="N114" s="26">
        <f ca="1">DSUM($B$73:$Y$79,N$73,$C$86:$D114)</f>
        <v>2.1718247466303371</v>
      </c>
      <c r="O114" s="26">
        <f ca="1">DSUM($B$73:$Y$79,O$73,$C$86:$D114)</f>
        <v>2.3843709112247202</v>
      </c>
      <c r="P114" s="26">
        <f ca="1">DSUM($B$73:$Y$79,P$73,$C$86:$D114)</f>
        <v>2.5832256940105331</v>
      </c>
      <c r="Q114" s="26">
        <f ca="1">DSUM($B$73:$Y$79,Q$73,$C$86:$D114)</f>
        <v>2.7692119716105861</v>
      </c>
      <c r="R114" s="26">
        <f ca="1">DSUM($B$73:$Y$79,R$73,$C$86:$D114)</f>
        <v>2.9431033257724142</v>
      </c>
      <c r="S114" s="26">
        <f ca="1">DSUM($B$73:$Y$79,S$73,$C$86:$D114)</f>
        <v>3.1056270004640094</v>
      </c>
      <c r="T114" s="26">
        <f ca="1">DSUM($B$73:$Y$79,T$73,$C$86:$D114)</f>
        <v>3.2574666812073296</v>
      </c>
      <c r="U114" s="26">
        <f ca="1">DSUM($B$73:$Y$79,U$73,$C$86:$D114)</f>
        <v>4.2411594250181501</v>
      </c>
      <c r="V114" s="26">
        <f ca="1">DSUM($B$73:$Y$79,V$73,$C$86:$D114)</f>
        <v>4.3621477974376557</v>
      </c>
      <c r="W114" s="26">
        <f ca="1">DSUM($B$73:$Y$79,W$73,$C$86:$D114)</f>
        <v>4.4592053653203063</v>
      </c>
      <c r="X114" s="26">
        <f ca="1">DSUM($B$73:$Y$79,X$73,$C$86:$D114)</f>
        <v>4.5467969865558633</v>
      </c>
      <c r="Y114" s="26">
        <f ca="1">DSUM($B$73:$Y$79,Y$73,$C$86:$D114)</f>
        <v>84.396888076404124</v>
      </c>
      <c r="Z114" s="7"/>
      <c r="AA114" s="7"/>
      <c r="AB114" s="7"/>
    </row>
    <row r="115" spans="1:28" customFormat="1">
      <c r="A115" s="7"/>
      <c r="B115" s="7" t="s">
        <v>221</v>
      </c>
      <c r="C115" s="36" t="s">
        <v>238</v>
      </c>
      <c r="D115" s="36" t="s">
        <v>239</v>
      </c>
      <c r="E115" s="26">
        <f ca="1">DSUM($B$73:$Y$79,E$73,$C$86:$D115)</f>
        <v>6.2233569388403118E-2</v>
      </c>
      <c r="F115" s="26">
        <f ca="1">DSUM($B$73:$Y$79,F$73,$C$86:$D115)</f>
        <v>0.18487698209477499</v>
      </c>
      <c r="G115" s="26">
        <f ca="1">DSUM($B$73:$Y$79,G$73,$C$86:$D115)</f>
        <v>0.36430975119242076</v>
      </c>
      <c r="H115" s="26">
        <f ca="1">DSUM($B$73:$Y$79,H$73,$C$86:$D115)</f>
        <v>0.59526444233867937</v>
      </c>
      <c r="I115" s="26">
        <f ca="1">DSUM($B$73:$Y$79,I$73,$C$86:$D115)</f>
        <v>0.87105806364457872</v>
      </c>
      <c r="J115" s="26">
        <f ca="1">DSUM($B$73:$Y$79,J$73,$C$86:$D115)</f>
        <v>1.1663614861923342</v>
      </c>
      <c r="K115" s="26">
        <f ca="1">DSUM($B$73:$Y$79,K$73,$C$86:$D115)</f>
        <v>1.4430022792323149</v>
      </c>
      <c r="L115" s="26">
        <f ca="1">DSUM($B$73:$Y$79,L$73,$C$86:$D115)</f>
        <v>1.7021012123034918</v>
      </c>
      <c r="M115" s="26">
        <f ca="1">DSUM($B$73:$Y$79,M$73,$C$86:$D115)</f>
        <v>1.9447118824711516</v>
      </c>
      <c r="N115" s="26">
        <f ca="1">DSUM($B$73:$Y$79,N$73,$C$86:$D115)</f>
        <v>2.1718247466303371</v>
      </c>
      <c r="O115" s="26">
        <f ca="1">DSUM($B$73:$Y$79,O$73,$C$86:$D115)</f>
        <v>2.3843709112247202</v>
      </c>
      <c r="P115" s="26">
        <f ca="1">DSUM($B$73:$Y$79,P$73,$C$86:$D115)</f>
        <v>2.5832256940105331</v>
      </c>
      <c r="Q115" s="26">
        <f ca="1">DSUM($B$73:$Y$79,Q$73,$C$86:$D115)</f>
        <v>2.7692119716105861</v>
      </c>
      <c r="R115" s="26">
        <f ca="1">DSUM($B$73:$Y$79,R$73,$C$86:$D115)</f>
        <v>2.9431033257724142</v>
      </c>
      <c r="S115" s="26">
        <f ca="1">DSUM($B$73:$Y$79,S$73,$C$86:$D115)</f>
        <v>3.1056270004640094</v>
      </c>
      <c r="T115" s="26">
        <f ca="1">DSUM($B$73:$Y$79,T$73,$C$86:$D115)</f>
        <v>3.2574666812073296</v>
      </c>
      <c r="U115" s="26">
        <f ca="1">DSUM($B$73:$Y$79,U$73,$C$86:$D115)</f>
        <v>4.2411594250181501</v>
      </c>
      <c r="V115" s="26">
        <f ca="1">DSUM($B$73:$Y$79,V$73,$C$86:$D115)</f>
        <v>4.3621477974376557</v>
      </c>
      <c r="W115" s="26">
        <f ca="1">DSUM($B$73:$Y$79,W$73,$C$86:$D115)</f>
        <v>4.4592053653203063</v>
      </c>
      <c r="X115" s="26">
        <f ca="1">DSUM($B$73:$Y$79,X$73,$C$86:$D115)</f>
        <v>4.5467969865558633</v>
      </c>
      <c r="Y115" s="26">
        <f ca="1">DSUM($B$73:$Y$79,Y$73,$C$86:$D115)</f>
        <v>84.396888076404124</v>
      </c>
      <c r="Z115" s="7"/>
      <c r="AA115" s="7"/>
      <c r="AB115" s="7"/>
    </row>
    <row r="116" spans="1:28" customFormat="1">
      <c r="A116" s="7"/>
      <c r="B116" s="7" t="s">
        <v>222</v>
      </c>
      <c r="C116" s="36" t="s">
        <v>240</v>
      </c>
      <c r="D116" s="36" t="s">
        <v>241</v>
      </c>
      <c r="E116" s="26">
        <f ca="1">DSUM($B$73:$Y$79,E$73,$C$86:$D116)</f>
        <v>6.2233569388403118E-2</v>
      </c>
      <c r="F116" s="26">
        <f ca="1">DSUM($B$73:$Y$79,F$73,$C$86:$D116)</f>
        <v>0.18487698209477499</v>
      </c>
      <c r="G116" s="26">
        <f ca="1">DSUM($B$73:$Y$79,G$73,$C$86:$D116)</f>
        <v>0.36430975119242076</v>
      </c>
      <c r="H116" s="26">
        <f ca="1">DSUM($B$73:$Y$79,H$73,$C$86:$D116)</f>
        <v>0.59526444233867937</v>
      </c>
      <c r="I116" s="26">
        <f ca="1">DSUM($B$73:$Y$79,I$73,$C$86:$D116)</f>
        <v>0.87105806364457872</v>
      </c>
      <c r="J116" s="26">
        <f ca="1">DSUM($B$73:$Y$79,J$73,$C$86:$D116)</f>
        <v>1.1663614861923342</v>
      </c>
      <c r="K116" s="26">
        <f ca="1">DSUM($B$73:$Y$79,K$73,$C$86:$D116)</f>
        <v>1.4430022792323149</v>
      </c>
      <c r="L116" s="26">
        <f ca="1">DSUM($B$73:$Y$79,L$73,$C$86:$D116)</f>
        <v>1.7021012123034918</v>
      </c>
      <c r="M116" s="26">
        <f ca="1">DSUM($B$73:$Y$79,M$73,$C$86:$D116)</f>
        <v>1.9447118824711516</v>
      </c>
      <c r="N116" s="26">
        <f ca="1">DSUM($B$73:$Y$79,N$73,$C$86:$D116)</f>
        <v>2.1718247466303371</v>
      </c>
      <c r="O116" s="26">
        <f ca="1">DSUM($B$73:$Y$79,O$73,$C$86:$D116)</f>
        <v>2.3843709112247202</v>
      </c>
      <c r="P116" s="26">
        <f ca="1">DSUM($B$73:$Y$79,P$73,$C$86:$D116)</f>
        <v>2.5832256940105331</v>
      </c>
      <c r="Q116" s="26">
        <f ca="1">DSUM($B$73:$Y$79,Q$73,$C$86:$D116)</f>
        <v>2.7692119716105861</v>
      </c>
      <c r="R116" s="26">
        <f ca="1">DSUM($B$73:$Y$79,R$73,$C$86:$D116)</f>
        <v>2.9431033257724142</v>
      </c>
      <c r="S116" s="26">
        <f ca="1">DSUM($B$73:$Y$79,S$73,$C$86:$D116)</f>
        <v>3.1056270004640094</v>
      </c>
      <c r="T116" s="26">
        <f ca="1">DSUM($B$73:$Y$79,T$73,$C$86:$D116)</f>
        <v>3.2574666812073296</v>
      </c>
      <c r="U116" s="26">
        <f ca="1">DSUM($B$73:$Y$79,U$73,$C$86:$D116)</f>
        <v>4.2411594250181501</v>
      </c>
      <c r="V116" s="26">
        <f ca="1">DSUM($B$73:$Y$79,V$73,$C$86:$D116)</f>
        <v>4.3621477974376557</v>
      </c>
      <c r="W116" s="26">
        <f ca="1">DSUM($B$73:$Y$79,W$73,$C$86:$D116)</f>
        <v>4.4592053653203063</v>
      </c>
      <c r="X116" s="26">
        <f ca="1">DSUM($B$73:$Y$79,X$73,$C$86:$D116)</f>
        <v>4.5467969865558633</v>
      </c>
      <c r="Y116" s="26">
        <f ca="1">DSUM($B$73:$Y$79,Y$73,$C$86:$D116)</f>
        <v>84.396888076404124</v>
      </c>
      <c r="Z116" s="7"/>
      <c r="AA116" s="7"/>
      <c r="AB116" s="7"/>
    </row>
    <row r="117" spans="1:28" customFormat="1">
      <c r="A117" s="7"/>
      <c r="B117" s="7" t="s">
        <v>223</v>
      </c>
      <c r="C117" s="36" t="s">
        <v>242</v>
      </c>
      <c r="D117" s="36" t="s">
        <v>243</v>
      </c>
      <c r="E117" s="26">
        <f ca="1">DSUM($B$73:$Y$79,E$73,$C$86:$D117)</f>
        <v>6.2233569388403118E-2</v>
      </c>
      <c r="F117" s="26">
        <f ca="1">DSUM($B$73:$Y$79,F$73,$C$86:$D117)</f>
        <v>0.18487698209477499</v>
      </c>
      <c r="G117" s="26">
        <f ca="1">DSUM($B$73:$Y$79,G$73,$C$86:$D117)</f>
        <v>0.36430975119242076</v>
      </c>
      <c r="H117" s="26">
        <f ca="1">DSUM($B$73:$Y$79,H$73,$C$86:$D117)</f>
        <v>0.59526444233867937</v>
      </c>
      <c r="I117" s="26">
        <f ca="1">DSUM($B$73:$Y$79,I$73,$C$86:$D117)</f>
        <v>0.87105806364457872</v>
      </c>
      <c r="J117" s="26">
        <f ca="1">DSUM($B$73:$Y$79,J$73,$C$86:$D117)</f>
        <v>1.1663614861923342</v>
      </c>
      <c r="K117" s="26">
        <f ca="1">DSUM($B$73:$Y$79,K$73,$C$86:$D117)</f>
        <v>1.4430022792323149</v>
      </c>
      <c r="L117" s="26">
        <f ca="1">DSUM($B$73:$Y$79,L$73,$C$86:$D117)</f>
        <v>1.7021012123034918</v>
      </c>
      <c r="M117" s="26">
        <f ca="1">DSUM($B$73:$Y$79,M$73,$C$86:$D117)</f>
        <v>1.9447118824711516</v>
      </c>
      <c r="N117" s="26">
        <f ca="1">DSUM($B$73:$Y$79,N$73,$C$86:$D117)</f>
        <v>2.1718247466303371</v>
      </c>
      <c r="O117" s="26">
        <f ca="1">DSUM($B$73:$Y$79,O$73,$C$86:$D117)</f>
        <v>2.3843709112247202</v>
      </c>
      <c r="P117" s="26">
        <f ca="1">DSUM($B$73:$Y$79,P$73,$C$86:$D117)</f>
        <v>2.5832256940105331</v>
      </c>
      <c r="Q117" s="26">
        <f ca="1">DSUM($B$73:$Y$79,Q$73,$C$86:$D117)</f>
        <v>2.7692119716105861</v>
      </c>
      <c r="R117" s="26">
        <f ca="1">DSUM($B$73:$Y$79,R$73,$C$86:$D117)</f>
        <v>2.9431033257724142</v>
      </c>
      <c r="S117" s="26">
        <f ca="1">DSUM($B$73:$Y$79,S$73,$C$86:$D117)</f>
        <v>3.1056270004640094</v>
      </c>
      <c r="T117" s="26">
        <f ca="1">DSUM($B$73:$Y$79,T$73,$C$86:$D117)</f>
        <v>3.2574666812073296</v>
      </c>
      <c r="U117" s="26">
        <f ca="1">DSUM($B$73:$Y$79,U$73,$C$86:$D117)</f>
        <v>4.2411594250181501</v>
      </c>
      <c r="V117" s="26">
        <f ca="1">DSUM($B$73:$Y$79,V$73,$C$86:$D117)</f>
        <v>4.3621477974376557</v>
      </c>
      <c r="W117" s="26">
        <f ca="1">DSUM($B$73:$Y$79,W$73,$C$86:$D117)</f>
        <v>4.4592053653203063</v>
      </c>
      <c r="X117" s="26">
        <f ca="1">DSUM($B$73:$Y$79,X$73,$C$86:$D117)</f>
        <v>4.5467969865558633</v>
      </c>
      <c r="Y117" s="26">
        <f ca="1">DSUM($B$73:$Y$79,Y$73,$C$86:$D117)</f>
        <v>84.396888076404124</v>
      </c>
      <c r="Z117" s="7"/>
      <c r="AA117" s="7"/>
      <c r="AB117" s="7"/>
    </row>
    <row r="118" spans="1:28" customFormat="1">
      <c r="A118" s="7"/>
      <c r="B118" s="7" t="s">
        <v>224</v>
      </c>
      <c r="C118" s="36" t="s">
        <v>244</v>
      </c>
      <c r="D118" s="36" t="s">
        <v>131</v>
      </c>
      <c r="E118" s="26">
        <f ca="1">DSUM($B$73:$Y$79,E$73,$C$86:$D118)</f>
        <v>6.2233569388403118E-2</v>
      </c>
      <c r="F118" s="26">
        <f ca="1">DSUM($B$73:$Y$79,F$73,$C$86:$D118)</f>
        <v>0.18487698209477499</v>
      </c>
      <c r="G118" s="26">
        <f ca="1">DSUM($B$73:$Y$79,G$73,$C$86:$D118)</f>
        <v>0.36430975119242076</v>
      </c>
      <c r="H118" s="26">
        <f ca="1">DSUM($B$73:$Y$79,H$73,$C$86:$D118)</f>
        <v>0.59526444233867937</v>
      </c>
      <c r="I118" s="26">
        <f ca="1">DSUM($B$73:$Y$79,I$73,$C$86:$D118)</f>
        <v>0.87105806364457872</v>
      </c>
      <c r="J118" s="26">
        <f ca="1">DSUM($B$73:$Y$79,J$73,$C$86:$D118)</f>
        <v>1.1663614861923342</v>
      </c>
      <c r="K118" s="26">
        <f ca="1">DSUM($B$73:$Y$79,K$73,$C$86:$D118)</f>
        <v>1.4430022792323149</v>
      </c>
      <c r="L118" s="26">
        <f ca="1">DSUM($B$73:$Y$79,L$73,$C$86:$D118)</f>
        <v>1.7021012123034918</v>
      </c>
      <c r="M118" s="26">
        <f ca="1">DSUM($B$73:$Y$79,M$73,$C$86:$D118)</f>
        <v>1.9447118824711516</v>
      </c>
      <c r="N118" s="26">
        <f ca="1">DSUM($B$73:$Y$79,N$73,$C$86:$D118)</f>
        <v>2.1718247466303371</v>
      </c>
      <c r="O118" s="26">
        <f ca="1">DSUM($B$73:$Y$79,O$73,$C$86:$D118)</f>
        <v>2.3843709112247202</v>
      </c>
      <c r="P118" s="26">
        <f ca="1">DSUM($B$73:$Y$79,P$73,$C$86:$D118)</f>
        <v>2.5832256940105331</v>
      </c>
      <c r="Q118" s="26">
        <f ca="1">DSUM($B$73:$Y$79,Q$73,$C$86:$D118)</f>
        <v>2.7692119716105861</v>
      </c>
      <c r="R118" s="26">
        <f ca="1">DSUM($B$73:$Y$79,R$73,$C$86:$D118)</f>
        <v>2.9431033257724142</v>
      </c>
      <c r="S118" s="26">
        <f ca="1">DSUM($B$73:$Y$79,S$73,$C$86:$D118)</f>
        <v>3.1056270004640094</v>
      </c>
      <c r="T118" s="26">
        <f ca="1">DSUM($B$73:$Y$79,T$73,$C$86:$D118)</f>
        <v>3.2574666812073296</v>
      </c>
      <c r="U118" s="26">
        <f ca="1">DSUM($B$73:$Y$79,U$73,$C$86:$D118)</f>
        <v>4.2411594250181501</v>
      </c>
      <c r="V118" s="26">
        <f ca="1">DSUM($B$73:$Y$79,V$73,$C$86:$D118)</f>
        <v>4.3621477974376557</v>
      </c>
      <c r="W118" s="26">
        <f ca="1">DSUM($B$73:$Y$79,W$73,$C$86:$D118)</f>
        <v>4.4592053653203063</v>
      </c>
      <c r="X118" s="26">
        <f ca="1">DSUM($B$73:$Y$79,X$73,$C$86:$D118)</f>
        <v>4.5467969865558633</v>
      </c>
      <c r="Y118" s="26">
        <f ca="1">DSUM($B$73:$Y$79,Y$73,$C$86:$D118)</f>
        <v>84.396888076404124</v>
      </c>
      <c r="Z118" s="7"/>
      <c r="AA118" s="7"/>
      <c r="AB118" s="7"/>
    </row>
    <row r="119" spans="1:28" customForma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row>
    <row r="120" spans="1:28" customForma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row>
    <row r="121" spans="1:28" customFormat="1" ht="15">
      <c r="A121" s="64" t="s">
        <v>132</v>
      </c>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row>
    <row r="122" spans="1:28" customFormat="1" ht="15">
      <c r="A122" s="7"/>
      <c r="B122" s="7"/>
      <c r="C122" s="7"/>
      <c r="D122" s="50" t="str">
        <f>C8</f>
        <v>Clothes Dryer</v>
      </c>
      <c r="E122" s="57">
        <f t="shared" ref="E122:X122" si="29">E11</f>
        <v>2016</v>
      </c>
      <c r="F122" s="51">
        <f t="shared" si="29"/>
        <v>2017</v>
      </c>
      <c r="G122" s="51">
        <f t="shared" si="29"/>
        <v>2018</v>
      </c>
      <c r="H122" s="51">
        <f t="shared" si="29"/>
        <v>2019</v>
      </c>
      <c r="I122" s="51">
        <f t="shared" si="29"/>
        <v>2020</v>
      </c>
      <c r="J122" s="51">
        <f t="shared" si="29"/>
        <v>2021</v>
      </c>
      <c r="K122" s="51">
        <f t="shared" si="29"/>
        <v>2022</v>
      </c>
      <c r="L122" s="51">
        <f t="shared" si="29"/>
        <v>2023</v>
      </c>
      <c r="M122" s="51">
        <f t="shared" si="29"/>
        <v>2024</v>
      </c>
      <c r="N122" s="51">
        <f t="shared" si="29"/>
        <v>2025</v>
      </c>
      <c r="O122" s="51">
        <f t="shared" si="29"/>
        <v>2026</v>
      </c>
      <c r="P122" s="51">
        <f t="shared" si="29"/>
        <v>2027</v>
      </c>
      <c r="Q122" s="51">
        <f t="shared" si="29"/>
        <v>2028</v>
      </c>
      <c r="R122" s="51">
        <f t="shared" si="29"/>
        <v>2029</v>
      </c>
      <c r="S122" s="51">
        <f t="shared" si="29"/>
        <v>2030</v>
      </c>
      <c r="T122" s="51">
        <f t="shared" si="29"/>
        <v>2031</v>
      </c>
      <c r="U122" s="51">
        <f t="shared" si="29"/>
        <v>2032</v>
      </c>
      <c r="V122" s="51">
        <f t="shared" si="29"/>
        <v>2033</v>
      </c>
      <c r="W122" s="51">
        <f t="shared" si="29"/>
        <v>2034</v>
      </c>
      <c r="X122" s="51">
        <f t="shared" si="29"/>
        <v>2035</v>
      </c>
      <c r="Y122" s="52" t="s">
        <v>146</v>
      </c>
      <c r="Z122" s="7"/>
      <c r="AA122" s="7"/>
      <c r="AB122" s="7"/>
    </row>
    <row r="123" spans="1:28" customFormat="1" ht="15">
      <c r="A123" s="7"/>
      <c r="B123" s="7"/>
      <c r="C123" s="7"/>
      <c r="D123" s="7" t="str">
        <f>C8</f>
        <v>Clothes Dryer</v>
      </c>
      <c r="E123" s="58" t="str">
        <f>CONCATENATE("aMW_",E$11)</f>
        <v>aMW_2016</v>
      </c>
      <c r="F123" s="53" t="str">
        <f t="shared" ref="F123:X123" si="30">CONCATENATE("aMW_",F$11)</f>
        <v>aMW_2017</v>
      </c>
      <c r="G123" s="53" t="str">
        <f t="shared" si="30"/>
        <v>aMW_2018</v>
      </c>
      <c r="H123" s="53" t="str">
        <f t="shared" si="30"/>
        <v>aMW_2019</v>
      </c>
      <c r="I123" s="53" t="str">
        <f t="shared" si="30"/>
        <v>aMW_2020</v>
      </c>
      <c r="J123" s="53" t="str">
        <f t="shared" si="30"/>
        <v>aMW_2021</v>
      </c>
      <c r="K123" s="53" t="str">
        <f t="shared" si="30"/>
        <v>aMW_2022</v>
      </c>
      <c r="L123" s="53" t="str">
        <f t="shared" si="30"/>
        <v>aMW_2023</v>
      </c>
      <c r="M123" s="53" t="str">
        <f t="shared" si="30"/>
        <v>aMW_2024</v>
      </c>
      <c r="N123" s="53" t="str">
        <f t="shared" si="30"/>
        <v>aMW_2025</v>
      </c>
      <c r="O123" s="53" t="str">
        <f t="shared" si="30"/>
        <v>aMW_2026</v>
      </c>
      <c r="P123" s="53" t="str">
        <f t="shared" si="30"/>
        <v>aMW_2027</v>
      </c>
      <c r="Q123" s="53" t="str">
        <f t="shared" si="30"/>
        <v>aMW_2028</v>
      </c>
      <c r="R123" s="53" t="str">
        <f t="shared" si="30"/>
        <v>aMW_2029</v>
      </c>
      <c r="S123" s="53" t="str">
        <f t="shared" si="30"/>
        <v>aMW_2030</v>
      </c>
      <c r="T123" s="53" t="str">
        <f t="shared" si="30"/>
        <v>aMW_2031</v>
      </c>
      <c r="U123" s="53" t="str">
        <f t="shared" si="30"/>
        <v>aMW_2032</v>
      </c>
      <c r="V123" s="53" t="str">
        <f t="shared" si="30"/>
        <v>aMW_2033</v>
      </c>
      <c r="W123" s="53" t="str">
        <f t="shared" si="30"/>
        <v>aMW_2034</v>
      </c>
      <c r="X123" s="53" t="str">
        <f t="shared" si="30"/>
        <v>aMW_2035</v>
      </c>
      <c r="Y123" s="54" t="s">
        <v>146</v>
      </c>
      <c r="Z123" s="7"/>
      <c r="AA123" s="7"/>
      <c r="AB123" s="7"/>
    </row>
    <row r="124" spans="1:28" customFormat="1">
      <c r="A124" s="7"/>
      <c r="B124" s="7"/>
      <c r="C124" s="7"/>
      <c r="D124" s="7" t="s">
        <v>68</v>
      </c>
      <c r="E124" s="20">
        <f t="shared" ref="E124:Y124" si="31">E87</f>
        <v>0</v>
      </c>
      <c r="F124" s="20">
        <f t="shared" si="31"/>
        <v>0</v>
      </c>
      <c r="G124" s="20">
        <f t="shared" si="31"/>
        <v>0</v>
      </c>
      <c r="H124" s="20">
        <f t="shared" si="31"/>
        <v>0</v>
      </c>
      <c r="I124" s="20">
        <f t="shared" si="31"/>
        <v>0</v>
      </c>
      <c r="J124" s="20">
        <f t="shared" si="31"/>
        <v>0</v>
      </c>
      <c r="K124" s="20">
        <f t="shared" si="31"/>
        <v>0</v>
      </c>
      <c r="L124" s="20">
        <f t="shared" si="31"/>
        <v>0</v>
      </c>
      <c r="M124" s="20">
        <f t="shared" si="31"/>
        <v>0</v>
      </c>
      <c r="N124" s="20">
        <f t="shared" si="31"/>
        <v>0</v>
      </c>
      <c r="O124" s="20">
        <f t="shared" si="31"/>
        <v>0</v>
      </c>
      <c r="P124" s="20">
        <f t="shared" si="31"/>
        <v>0</v>
      </c>
      <c r="Q124" s="20">
        <f t="shared" si="31"/>
        <v>0</v>
      </c>
      <c r="R124" s="20">
        <f t="shared" si="31"/>
        <v>0</v>
      </c>
      <c r="S124" s="20">
        <f t="shared" si="31"/>
        <v>0</v>
      </c>
      <c r="T124" s="20">
        <f t="shared" si="31"/>
        <v>0</v>
      </c>
      <c r="U124" s="20">
        <f t="shared" si="31"/>
        <v>0</v>
      </c>
      <c r="V124" s="20">
        <f t="shared" si="31"/>
        <v>0</v>
      </c>
      <c r="W124" s="20">
        <f t="shared" si="31"/>
        <v>0</v>
      </c>
      <c r="X124" s="20">
        <f t="shared" si="31"/>
        <v>0</v>
      </c>
      <c r="Y124" s="20">
        <f t="shared" si="31"/>
        <v>0</v>
      </c>
      <c r="Z124" s="7"/>
      <c r="AA124" s="7"/>
      <c r="AB124" s="7"/>
    </row>
    <row r="125" spans="1:28" customFormat="1">
      <c r="A125" s="7"/>
      <c r="B125" s="7"/>
      <c r="C125" s="7"/>
      <c r="D125" s="7" t="s">
        <v>246</v>
      </c>
      <c r="E125" s="20">
        <f t="shared" ref="E125:Y125" si="32">E88-E87</f>
        <v>0</v>
      </c>
      <c r="F125" s="20">
        <f t="shared" si="32"/>
        <v>0</v>
      </c>
      <c r="G125" s="20">
        <f t="shared" si="32"/>
        <v>0</v>
      </c>
      <c r="H125" s="20">
        <f t="shared" si="32"/>
        <v>0</v>
      </c>
      <c r="I125" s="20">
        <f t="shared" si="32"/>
        <v>0</v>
      </c>
      <c r="J125" s="20">
        <f t="shared" si="32"/>
        <v>0</v>
      </c>
      <c r="K125" s="20">
        <f t="shared" si="32"/>
        <v>0</v>
      </c>
      <c r="L125" s="20">
        <f t="shared" si="32"/>
        <v>0</v>
      </c>
      <c r="M125" s="20">
        <f t="shared" si="32"/>
        <v>0</v>
      </c>
      <c r="N125" s="20">
        <f t="shared" si="32"/>
        <v>0</v>
      </c>
      <c r="O125" s="20">
        <f t="shared" si="32"/>
        <v>0</v>
      </c>
      <c r="P125" s="20">
        <f t="shared" si="32"/>
        <v>0</v>
      </c>
      <c r="Q125" s="20">
        <f t="shared" si="32"/>
        <v>0</v>
      </c>
      <c r="R125" s="20">
        <f t="shared" si="32"/>
        <v>0</v>
      </c>
      <c r="S125" s="20">
        <f t="shared" si="32"/>
        <v>0</v>
      </c>
      <c r="T125" s="20">
        <f t="shared" si="32"/>
        <v>0</v>
      </c>
      <c r="U125" s="20">
        <f t="shared" si="32"/>
        <v>0</v>
      </c>
      <c r="V125" s="20">
        <f t="shared" si="32"/>
        <v>0</v>
      </c>
      <c r="W125" s="20">
        <f t="shared" si="32"/>
        <v>0</v>
      </c>
      <c r="X125" s="20">
        <f t="shared" si="32"/>
        <v>0</v>
      </c>
      <c r="Y125" s="20">
        <f t="shared" si="32"/>
        <v>0</v>
      </c>
      <c r="Z125" s="7"/>
      <c r="AA125" s="7"/>
      <c r="AB125" s="7"/>
    </row>
    <row r="126" spans="1:28" customFormat="1">
      <c r="A126" s="7"/>
      <c r="B126" s="7"/>
      <c r="C126" s="7"/>
      <c r="D126" s="7" t="s">
        <v>73</v>
      </c>
      <c r="E126" s="20">
        <f t="shared" ref="E126:Y126" si="33">E89-E88</f>
        <v>0</v>
      </c>
      <c r="F126" s="20">
        <f t="shared" si="33"/>
        <v>0</v>
      </c>
      <c r="G126" s="20">
        <f t="shared" si="33"/>
        <v>0</v>
      </c>
      <c r="H126" s="20">
        <f t="shared" si="33"/>
        <v>0</v>
      </c>
      <c r="I126" s="20">
        <f t="shared" si="33"/>
        <v>0</v>
      </c>
      <c r="J126" s="20">
        <f t="shared" si="33"/>
        <v>0</v>
      </c>
      <c r="K126" s="20">
        <f t="shared" si="33"/>
        <v>0</v>
      </c>
      <c r="L126" s="20">
        <f t="shared" si="33"/>
        <v>0</v>
      </c>
      <c r="M126" s="20">
        <f t="shared" si="33"/>
        <v>0</v>
      </c>
      <c r="N126" s="20">
        <f t="shared" si="33"/>
        <v>0</v>
      </c>
      <c r="O126" s="20">
        <f t="shared" si="33"/>
        <v>0</v>
      </c>
      <c r="P126" s="20">
        <f t="shared" si="33"/>
        <v>0</v>
      </c>
      <c r="Q126" s="20">
        <f t="shared" si="33"/>
        <v>0</v>
      </c>
      <c r="R126" s="20">
        <f t="shared" si="33"/>
        <v>0</v>
      </c>
      <c r="S126" s="20">
        <f t="shared" si="33"/>
        <v>0</v>
      </c>
      <c r="T126" s="20">
        <f t="shared" si="33"/>
        <v>0</v>
      </c>
      <c r="U126" s="20">
        <f t="shared" si="33"/>
        <v>0</v>
      </c>
      <c r="V126" s="20">
        <f t="shared" si="33"/>
        <v>0</v>
      </c>
      <c r="W126" s="20">
        <f t="shared" si="33"/>
        <v>0</v>
      </c>
      <c r="X126" s="20">
        <f t="shared" si="33"/>
        <v>0</v>
      </c>
      <c r="Y126" s="20">
        <f t="shared" si="33"/>
        <v>0</v>
      </c>
      <c r="Z126" s="7"/>
      <c r="AA126" s="7"/>
      <c r="AB126" s="7"/>
    </row>
    <row r="127" spans="1:28" customFormat="1">
      <c r="A127" s="7"/>
      <c r="B127" s="7"/>
      <c r="C127" s="7"/>
      <c r="D127" s="7" t="s">
        <v>76</v>
      </c>
      <c r="E127" s="20">
        <f t="shared" ref="E127:Y127" si="34">E90-E89</f>
        <v>0</v>
      </c>
      <c r="F127" s="20">
        <f t="shared" si="34"/>
        <v>0</v>
      </c>
      <c r="G127" s="20">
        <f t="shared" si="34"/>
        <v>0</v>
      </c>
      <c r="H127" s="20">
        <f t="shared" si="34"/>
        <v>0</v>
      </c>
      <c r="I127" s="20">
        <f t="shared" si="34"/>
        <v>0</v>
      </c>
      <c r="J127" s="20">
        <f t="shared" si="34"/>
        <v>0</v>
      </c>
      <c r="K127" s="20">
        <f t="shared" si="34"/>
        <v>0</v>
      </c>
      <c r="L127" s="20">
        <f t="shared" si="34"/>
        <v>0</v>
      </c>
      <c r="M127" s="20">
        <f t="shared" si="34"/>
        <v>0</v>
      </c>
      <c r="N127" s="20">
        <f t="shared" si="34"/>
        <v>0</v>
      </c>
      <c r="O127" s="20">
        <f t="shared" si="34"/>
        <v>0</v>
      </c>
      <c r="P127" s="20">
        <f t="shared" si="34"/>
        <v>0</v>
      </c>
      <c r="Q127" s="20">
        <f t="shared" si="34"/>
        <v>0</v>
      </c>
      <c r="R127" s="20">
        <f t="shared" si="34"/>
        <v>0</v>
      </c>
      <c r="S127" s="20">
        <f t="shared" si="34"/>
        <v>0</v>
      </c>
      <c r="T127" s="20">
        <f t="shared" si="34"/>
        <v>0</v>
      </c>
      <c r="U127" s="20">
        <f t="shared" si="34"/>
        <v>0</v>
      </c>
      <c r="V127" s="20">
        <f t="shared" si="34"/>
        <v>0</v>
      </c>
      <c r="W127" s="20">
        <f t="shared" si="34"/>
        <v>0</v>
      </c>
      <c r="X127" s="20">
        <f t="shared" si="34"/>
        <v>0</v>
      </c>
      <c r="Y127" s="20">
        <f t="shared" si="34"/>
        <v>0</v>
      </c>
      <c r="Z127" s="7"/>
      <c r="AA127" s="7"/>
      <c r="AB127" s="7"/>
    </row>
    <row r="128" spans="1:28" customFormat="1">
      <c r="A128" s="7"/>
      <c r="B128" s="7"/>
      <c r="C128" s="7"/>
      <c r="D128" s="7" t="s">
        <v>79</v>
      </c>
      <c r="E128" s="20">
        <f t="shared" ref="E128:Y128" si="35">E91-E90</f>
        <v>0</v>
      </c>
      <c r="F128" s="20">
        <f t="shared" si="35"/>
        <v>0</v>
      </c>
      <c r="G128" s="20">
        <f t="shared" si="35"/>
        <v>0</v>
      </c>
      <c r="H128" s="20">
        <f t="shared" si="35"/>
        <v>0</v>
      </c>
      <c r="I128" s="20">
        <f t="shared" si="35"/>
        <v>0</v>
      </c>
      <c r="J128" s="20">
        <f t="shared" si="35"/>
        <v>0</v>
      </c>
      <c r="K128" s="20">
        <f t="shared" si="35"/>
        <v>0</v>
      </c>
      <c r="L128" s="20">
        <f t="shared" si="35"/>
        <v>0</v>
      </c>
      <c r="M128" s="20">
        <f t="shared" si="35"/>
        <v>0</v>
      </c>
      <c r="N128" s="20">
        <f t="shared" si="35"/>
        <v>0</v>
      </c>
      <c r="O128" s="20">
        <f t="shared" si="35"/>
        <v>0</v>
      </c>
      <c r="P128" s="20">
        <f t="shared" si="35"/>
        <v>0</v>
      </c>
      <c r="Q128" s="20">
        <f t="shared" si="35"/>
        <v>0</v>
      </c>
      <c r="R128" s="20">
        <f t="shared" si="35"/>
        <v>0</v>
      </c>
      <c r="S128" s="20">
        <f t="shared" si="35"/>
        <v>0</v>
      </c>
      <c r="T128" s="20">
        <f t="shared" si="35"/>
        <v>0</v>
      </c>
      <c r="U128" s="20">
        <f t="shared" si="35"/>
        <v>0</v>
      </c>
      <c r="V128" s="20">
        <f t="shared" si="35"/>
        <v>0</v>
      </c>
      <c r="W128" s="20">
        <f t="shared" si="35"/>
        <v>0</v>
      </c>
      <c r="X128" s="20">
        <f t="shared" si="35"/>
        <v>0</v>
      </c>
      <c r="Y128" s="20">
        <f t="shared" si="35"/>
        <v>0</v>
      </c>
      <c r="Z128" s="7"/>
      <c r="AA128" s="7"/>
      <c r="AB128" s="7"/>
    </row>
    <row r="129" spans="1:28" customFormat="1">
      <c r="A129" s="7"/>
      <c r="B129" s="7"/>
      <c r="C129" s="7"/>
      <c r="D129" s="7" t="s">
        <v>82</v>
      </c>
      <c r="E129" s="20">
        <f t="shared" ref="E129:Y129" si="36">E92-E91</f>
        <v>0</v>
      </c>
      <c r="F129" s="20">
        <f t="shared" si="36"/>
        <v>0</v>
      </c>
      <c r="G129" s="20">
        <f t="shared" si="36"/>
        <v>0</v>
      </c>
      <c r="H129" s="20">
        <f t="shared" si="36"/>
        <v>0</v>
      </c>
      <c r="I129" s="20">
        <f t="shared" si="36"/>
        <v>0</v>
      </c>
      <c r="J129" s="20">
        <f t="shared" si="36"/>
        <v>0</v>
      </c>
      <c r="K129" s="20">
        <f t="shared" si="36"/>
        <v>0</v>
      </c>
      <c r="L129" s="20">
        <f t="shared" si="36"/>
        <v>0</v>
      </c>
      <c r="M129" s="20">
        <f t="shared" si="36"/>
        <v>0</v>
      </c>
      <c r="N129" s="20">
        <f t="shared" si="36"/>
        <v>0</v>
      </c>
      <c r="O129" s="20">
        <f t="shared" si="36"/>
        <v>0</v>
      </c>
      <c r="P129" s="20">
        <f t="shared" si="36"/>
        <v>0</v>
      </c>
      <c r="Q129" s="20">
        <f t="shared" si="36"/>
        <v>0</v>
      </c>
      <c r="R129" s="20">
        <f t="shared" si="36"/>
        <v>0</v>
      </c>
      <c r="S129" s="20">
        <f t="shared" si="36"/>
        <v>0</v>
      </c>
      <c r="T129" s="20">
        <f t="shared" si="36"/>
        <v>0</v>
      </c>
      <c r="U129" s="20">
        <f t="shared" si="36"/>
        <v>0</v>
      </c>
      <c r="V129" s="20">
        <f t="shared" si="36"/>
        <v>0</v>
      </c>
      <c r="W129" s="20">
        <f t="shared" si="36"/>
        <v>0</v>
      </c>
      <c r="X129" s="20">
        <f t="shared" si="36"/>
        <v>0</v>
      </c>
      <c r="Y129" s="20">
        <f t="shared" si="36"/>
        <v>0</v>
      </c>
      <c r="Z129" s="7"/>
      <c r="AA129" s="7"/>
      <c r="AB129" s="7"/>
    </row>
    <row r="130" spans="1:28" customFormat="1">
      <c r="A130" s="7"/>
      <c r="B130" s="7"/>
      <c r="C130" s="7"/>
      <c r="D130" s="7" t="s">
        <v>85</v>
      </c>
      <c r="E130" s="20">
        <f t="shared" ref="E130:Y130" si="37">E93-E92</f>
        <v>0</v>
      </c>
      <c r="F130" s="20">
        <f t="shared" si="37"/>
        <v>0</v>
      </c>
      <c r="G130" s="20">
        <f t="shared" si="37"/>
        <v>0</v>
      </c>
      <c r="H130" s="20">
        <f t="shared" si="37"/>
        <v>0</v>
      </c>
      <c r="I130" s="20">
        <f t="shared" si="37"/>
        <v>0</v>
      </c>
      <c r="J130" s="20">
        <f t="shared" si="37"/>
        <v>0</v>
      </c>
      <c r="K130" s="20">
        <f t="shared" si="37"/>
        <v>0</v>
      </c>
      <c r="L130" s="20">
        <f t="shared" si="37"/>
        <v>0</v>
      </c>
      <c r="M130" s="20">
        <f t="shared" si="37"/>
        <v>0</v>
      </c>
      <c r="N130" s="20">
        <f t="shared" si="37"/>
        <v>0</v>
      </c>
      <c r="O130" s="20">
        <f t="shared" si="37"/>
        <v>0</v>
      </c>
      <c r="P130" s="20">
        <f t="shared" si="37"/>
        <v>0</v>
      </c>
      <c r="Q130" s="20">
        <f t="shared" si="37"/>
        <v>0</v>
      </c>
      <c r="R130" s="20">
        <f t="shared" si="37"/>
        <v>0</v>
      </c>
      <c r="S130" s="20">
        <f t="shared" si="37"/>
        <v>0</v>
      </c>
      <c r="T130" s="20">
        <f t="shared" si="37"/>
        <v>0</v>
      </c>
      <c r="U130" s="20">
        <f t="shared" si="37"/>
        <v>0</v>
      </c>
      <c r="V130" s="20">
        <f t="shared" si="37"/>
        <v>0</v>
      </c>
      <c r="W130" s="20">
        <f t="shared" si="37"/>
        <v>0</v>
      </c>
      <c r="X130" s="20">
        <f t="shared" si="37"/>
        <v>0</v>
      </c>
      <c r="Y130" s="20">
        <f t="shared" si="37"/>
        <v>0</v>
      </c>
      <c r="Z130" s="7"/>
      <c r="AA130" s="7"/>
      <c r="AB130" s="7"/>
    </row>
    <row r="131" spans="1:28" customFormat="1">
      <c r="A131" s="7"/>
      <c r="B131" s="7"/>
      <c r="C131" s="7"/>
      <c r="D131" s="7" t="s">
        <v>88</v>
      </c>
      <c r="E131" s="20">
        <f t="shared" ref="E131:Y131" si="38">E94-E93</f>
        <v>0</v>
      </c>
      <c r="F131" s="20">
        <f t="shared" si="38"/>
        <v>0</v>
      </c>
      <c r="G131" s="20">
        <f t="shared" si="38"/>
        <v>0</v>
      </c>
      <c r="H131" s="20">
        <f t="shared" si="38"/>
        <v>0</v>
      </c>
      <c r="I131" s="20">
        <f t="shared" si="38"/>
        <v>0</v>
      </c>
      <c r="J131" s="20">
        <f t="shared" si="38"/>
        <v>0</v>
      </c>
      <c r="K131" s="20">
        <f t="shared" si="38"/>
        <v>0</v>
      </c>
      <c r="L131" s="20">
        <f t="shared" si="38"/>
        <v>0</v>
      </c>
      <c r="M131" s="20">
        <f t="shared" si="38"/>
        <v>0</v>
      </c>
      <c r="N131" s="20">
        <f t="shared" si="38"/>
        <v>0</v>
      </c>
      <c r="O131" s="20">
        <f t="shared" si="38"/>
        <v>0</v>
      </c>
      <c r="P131" s="20">
        <f t="shared" si="38"/>
        <v>0</v>
      </c>
      <c r="Q131" s="20">
        <f t="shared" si="38"/>
        <v>0</v>
      </c>
      <c r="R131" s="20">
        <f t="shared" si="38"/>
        <v>0</v>
      </c>
      <c r="S131" s="20">
        <f t="shared" si="38"/>
        <v>0</v>
      </c>
      <c r="T131" s="20">
        <f t="shared" si="38"/>
        <v>0</v>
      </c>
      <c r="U131" s="20">
        <f t="shared" si="38"/>
        <v>0</v>
      </c>
      <c r="V131" s="20">
        <f t="shared" si="38"/>
        <v>0</v>
      </c>
      <c r="W131" s="20">
        <f t="shared" si="38"/>
        <v>0</v>
      </c>
      <c r="X131" s="20">
        <f t="shared" si="38"/>
        <v>0</v>
      </c>
      <c r="Y131" s="20">
        <f t="shared" si="38"/>
        <v>0</v>
      </c>
      <c r="Z131" s="7"/>
      <c r="AA131" s="7"/>
      <c r="AB131" s="7"/>
    </row>
    <row r="132" spans="1:28" customFormat="1">
      <c r="A132" s="7"/>
      <c r="B132" s="7"/>
      <c r="C132" s="7"/>
      <c r="D132" s="7" t="s">
        <v>91</v>
      </c>
      <c r="E132" s="20">
        <f t="shared" ref="E132:Y132" si="39">E95-E94</f>
        <v>0</v>
      </c>
      <c r="F132" s="20">
        <f t="shared" si="39"/>
        <v>0</v>
      </c>
      <c r="G132" s="20">
        <f t="shared" si="39"/>
        <v>0</v>
      </c>
      <c r="H132" s="20">
        <f t="shared" si="39"/>
        <v>0</v>
      </c>
      <c r="I132" s="20">
        <f t="shared" si="39"/>
        <v>0</v>
      </c>
      <c r="J132" s="20">
        <f t="shared" si="39"/>
        <v>0</v>
      </c>
      <c r="K132" s="20">
        <f t="shared" si="39"/>
        <v>0</v>
      </c>
      <c r="L132" s="20">
        <f t="shared" si="39"/>
        <v>0</v>
      </c>
      <c r="M132" s="20">
        <f t="shared" si="39"/>
        <v>0</v>
      </c>
      <c r="N132" s="20">
        <f t="shared" si="39"/>
        <v>0</v>
      </c>
      <c r="O132" s="20">
        <f t="shared" si="39"/>
        <v>0</v>
      </c>
      <c r="P132" s="20">
        <f t="shared" si="39"/>
        <v>0</v>
      </c>
      <c r="Q132" s="20">
        <f t="shared" si="39"/>
        <v>0</v>
      </c>
      <c r="R132" s="20">
        <f t="shared" si="39"/>
        <v>0</v>
      </c>
      <c r="S132" s="20">
        <f t="shared" si="39"/>
        <v>0</v>
      </c>
      <c r="T132" s="20">
        <f t="shared" si="39"/>
        <v>0</v>
      </c>
      <c r="U132" s="20">
        <f t="shared" si="39"/>
        <v>0</v>
      </c>
      <c r="V132" s="20">
        <f t="shared" si="39"/>
        <v>0</v>
      </c>
      <c r="W132" s="20">
        <f t="shared" si="39"/>
        <v>0</v>
      </c>
      <c r="X132" s="20">
        <f t="shared" si="39"/>
        <v>0</v>
      </c>
      <c r="Y132" s="20">
        <f t="shared" si="39"/>
        <v>0</v>
      </c>
      <c r="Z132" s="7"/>
      <c r="AA132" s="7"/>
      <c r="AB132" s="7"/>
    </row>
    <row r="133" spans="1:28" customFormat="1">
      <c r="A133" s="7"/>
      <c r="B133" s="7"/>
      <c r="C133" s="7"/>
      <c r="D133" s="7" t="s">
        <v>94</v>
      </c>
      <c r="E133" s="20">
        <f t="shared" ref="E133:Y133" si="40">E96-E95</f>
        <v>0</v>
      </c>
      <c r="F133" s="20">
        <f t="shared" si="40"/>
        <v>0</v>
      </c>
      <c r="G133" s="20">
        <f t="shared" si="40"/>
        <v>0</v>
      </c>
      <c r="H133" s="20">
        <f t="shared" si="40"/>
        <v>0</v>
      </c>
      <c r="I133" s="20">
        <f t="shared" si="40"/>
        <v>0</v>
      </c>
      <c r="J133" s="20">
        <f t="shared" si="40"/>
        <v>0</v>
      </c>
      <c r="K133" s="20">
        <f t="shared" si="40"/>
        <v>0</v>
      </c>
      <c r="L133" s="20">
        <f t="shared" si="40"/>
        <v>0</v>
      </c>
      <c r="M133" s="20">
        <f t="shared" si="40"/>
        <v>0</v>
      </c>
      <c r="N133" s="20">
        <f t="shared" si="40"/>
        <v>0</v>
      </c>
      <c r="O133" s="20">
        <f t="shared" si="40"/>
        <v>0</v>
      </c>
      <c r="P133" s="20">
        <f t="shared" si="40"/>
        <v>0</v>
      </c>
      <c r="Q133" s="20">
        <f t="shared" si="40"/>
        <v>0</v>
      </c>
      <c r="R133" s="20">
        <f t="shared" si="40"/>
        <v>0</v>
      </c>
      <c r="S133" s="20">
        <f t="shared" si="40"/>
        <v>0</v>
      </c>
      <c r="T133" s="20">
        <f t="shared" si="40"/>
        <v>0</v>
      </c>
      <c r="U133" s="20">
        <f t="shared" si="40"/>
        <v>0</v>
      </c>
      <c r="V133" s="20">
        <f t="shared" si="40"/>
        <v>0</v>
      </c>
      <c r="W133" s="20">
        <f t="shared" si="40"/>
        <v>0</v>
      </c>
      <c r="X133" s="20">
        <f t="shared" si="40"/>
        <v>0</v>
      </c>
      <c r="Y133" s="20">
        <f t="shared" si="40"/>
        <v>0</v>
      </c>
      <c r="Z133" s="7"/>
      <c r="AA133" s="7"/>
      <c r="AB133" s="7"/>
    </row>
    <row r="134" spans="1:28" customFormat="1">
      <c r="A134" s="7"/>
      <c r="B134" s="7"/>
      <c r="C134" s="7"/>
      <c r="D134" s="7" t="s">
        <v>97</v>
      </c>
      <c r="E134" s="20">
        <f t="shared" ref="E134:Y134" si="41">E97-E96</f>
        <v>0</v>
      </c>
      <c r="F134" s="20">
        <f t="shared" si="41"/>
        <v>0</v>
      </c>
      <c r="G134" s="20">
        <f t="shared" si="41"/>
        <v>0</v>
      </c>
      <c r="H134" s="20">
        <f t="shared" si="41"/>
        <v>0</v>
      </c>
      <c r="I134" s="20">
        <f t="shared" si="41"/>
        <v>0</v>
      </c>
      <c r="J134" s="20">
        <f t="shared" si="41"/>
        <v>0</v>
      </c>
      <c r="K134" s="20">
        <f t="shared" si="41"/>
        <v>0</v>
      </c>
      <c r="L134" s="20">
        <f t="shared" si="41"/>
        <v>0</v>
      </c>
      <c r="M134" s="20">
        <f t="shared" si="41"/>
        <v>0</v>
      </c>
      <c r="N134" s="20">
        <f t="shared" si="41"/>
        <v>0</v>
      </c>
      <c r="O134" s="20">
        <f t="shared" si="41"/>
        <v>0</v>
      </c>
      <c r="P134" s="20">
        <f t="shared" si="41"/>
        <v>0</v>
      </c>
      <c r="Q134" s="20">
        <f t="shared" si="41"/>
        <v>0</v>
      </c>
      <c r="R134" s="20">
        <f t="shared" si="41"/>
        <v>0</v>
      </c>
      <c r="S134" s="20">
        <f t="shared" si="41"/>
        <v>0</v>
      </c>
      <c r="T134" s="20">
        <f t="shared" si="41"/>
        <v>0</v>
      </c>
      <c r="U134" s="20">
        <f t="shared" si="41"/>
        <v>0</v>
      </c>
      <c r="V134" s="20">
        <f t="shared" si="41"/>
        <v>0</v>
      </c>
      <c r="W134" s="20">
        <f t="shared" si="41"/>
        <v>0</v>
      </c>
      <c r="X134" s="20">
        <f t="shared" si="41"/>
        <v>0</v>
      </c>
      <c r="Y134" s="20">
        <f t="shared" si="41"/>
        <v>0</v>
      </c>
      <c r="Z134" s="7"/>
      <c r="AA134" s="7"/>
      <c r="AB134" s="7"/>
    </row>
    <row r="135" spans="1:28" customFormat="1">
      <c r="A135" s="7"/>
      <c r="B135" s="7"/>
      <c r="C135" s="7"/>
      <c r="D135" s="7" t="s">
        <v>100</v>
      </c>
      <c r="E135" s="20">
        <f t="shared" ref="E135:Y135" si="42">E98-E97</f>
        <v>0</v>
      </c>
      <c r="F135" s="20">
        <f t="shared" si="42"/>
        <v>0</v>
      </c>
      <c r="G135" s="20">
        <f t="shared" si="42"/>
        <v>0</v>
      </c>
      <c r="H135" s="20">
        <f t="shared" si="42"/>
        <v>0</v>
      </c>
      <c r="I135" s="20">
        <f t="shared" si="42"/>
        <v>0</v>
      </c>
      <c r="J135" s="20">
        <f t="shared" si="42"/>
        <v>0</v>
      </c>
      <c r="K135" s="20">
        <f t="shared" si="42"/>
        <v>0</v>
      </c>
      <c r="L135" s="20">
        <f t="shared" si="42"/>
        <v>0</v>
      </c>
      <c r="M135" s="20">
        <f t="shared" si="42"/>
        <v>0</v>
      </c>
      <c r="N135" s="20">
        <f t="shared" si="42"/>
        <v>0</v>
      </c>
      <c r="O135" s="20">
        <f t="shared" si="42"/>
        <v>0</v>
      </c>
      <c r="P135" s="20">
        <f t="shared" si="42"/>
        <v>0</v>
      </c>
      <c r="Q135" s="20">
        <f t="shared" si="42"/>
        <v>0</v>
      </c>
      <c r="R135" s="20">
        <f t="shared" si="42"/>
        <v>0</v>
      </c>
      <c r="S135" s="20">
        <f t="shared" si="42"/>
        <v>0</v>
      </c>
      <c r="T135" s="20">
        <f t="shared" si="42"/>
        <v>0</v>
      </c>
      <c r="U135" s="20">
        <f t="shared" si="42"/>
        <v>0</v>
      </c>
      <c r="V135" s="20">
        <f t="shared" si="42"/>
        <v>0</v>
      </c>
      <c r="W135" s="20">
        <f t="shared" si="42"/>
        <v>0</v>
      </c>
      <c r="X135" s="20">
        <f t="shared" si="42"/>
        <v>0</v>
      </c>
      <c r="Y135" s="20">
        <f t="shared" si="42"/>
        <v>0</v>
      </c>
      <c r="Z135" s="7"/>
      <c r="AA135" s="7"/>
      <c r="AB135" s="7"/>
    </row>
    <row r="136" spans="1:28" customFormat="1">
      <c r="A136" s="7"/>
      <c r="B136" s="7"/>
      <c r="C136" s="7"/>
      <c r="D136" s="7" t="s">
        <v>103</v>
      </c>
      <c r="E136" s="20">
        <f t="shared" ref="E136:Y136" si="43">E99-E98</f>
        <v>0</v>
      </c>
      <c r="F136" s="20">
        <f t="shared" si="43"/>
        <v>0</v>
      </c>
      <c r="G136" s="20">
        <f t="shared" si="43"/>
        <v>0</v>
      </c>
      <c r="H136" s="20">
        <f t="shared" si="43"/>
        <v>0</v>
      </c>
      <c r="I136" s="20">
        <f t="shared" si="43"/>
        <v>0</v>
      </c>
      <c r="J136" s="20">
        <f t="shared" si="43"/>
        <v>0</v>
      </c>
      <c r="K136" s="20">
        <f t="shared" si="43"/>
        <v>0</v>
      </c>
      <c r="L136" s="20">
        <f t="shared" si="43"/>
        <v>0</v>
      </c>
      <c r="M136" s="20">
        <f t="shared" si="43"/>
        <v>0</v>
      </c>
      <c r="N136" s="20">
        <f t="shared" si="43"/>
        <v>0</v>
      </c>
      <c r="O136" s="20">
        <f t="shared" si="43"/>
        <v>0</v>
      </c>
      <c r="P136" s="20">
        <f t="shared" si="43"/>
        <v>0</v>
      </c>
      <c r="Q136" s="20">
        <f t="shared" si="43"/>
        <v>0</v>
      </c>
      <c r="R136" s="20">
        <f t="shared" si="43"/>
        <v>0</v>
      </c>
      <c r="S136" s="20">
        <f t="shared" si="43"/>
        <v>0</v>
      </c>
      <c r="T136" s="20">
        <f t="shared" si="43"/>
        <v>0</v>
      </c>
      <c r="U136" s="20">
        <f t="shared" si="43"/>
        <v>0</v>
      </c>
      <c r="V136" s="20">
        <f t="shared" si="43"/>
        <v>0</v>
      </c>
      <c r="W136" s="20">
        <f t="shared" si="43"/>
        <v>0</v>
      </c>
      <c r="X136" s="20">
        <f t="shared" si="43"/>
        <v>0</v>
      </c>
      <c r="Y136" s="20">
        <f t="shared" si="43"/>
        <v>0</v>
      </c>
      <c r="Z136" s="7"/>
      <c r="AA136" s="7"/>
      <c r="AB136" s="7"/>
    </row>
    <row r="137" spans="1:28" customFormat="1">
      <c r="A137" s="7"/>
      <c r="B137" s="7"/>
      <c r="C137" s="7"/>
      <c r="D137" s="7" t="s">
        <v>106</v>
      </c>
      <c r="E137" s="20">
        <f t="shared" ref="E137:Y137" ca="1" si="44">E100-E99</f>
        <v>6.2233569388403118E-2</v>
      </c>
      <c r="F137" s="20">
        <f t="shared" ca="1" si="44"/>
        <v>0.18487698209477499</v>
      </c>
      <c r="G137" s="20">
        <f t="shared" ca="1" si="44"/>
        <v>0.36430975119242076</v>
      </c>
      <c r="H137" s="20">
        <f t="shared" ca="1" si="44"/>
        <v>0.59526444233867937</v>
      </c>
      <c r="I137" s="20">
        <f t="shared" ca="1" si="44"/>
        <v>0.87105806364457872</v>
      </c>
      <c r="J137" s="20">
        <f t="shared" ca="1" si="44"/>
        <v>1.1663614861923342</v>
      </c>
      <c r="K137" s="20">
        <f t="shared" ca="1" si="44"/>
        <v>1.4430022792323149</v>
      </c>
      <c r="L137" s="20">
        <f t="shared" ca="1" si="44"/>
        <v>1.7021012123034918</v>
      </c>
      <c r="M137" s="20">
        <f t="shared" ca="1" si="44"/>
        <v>1.9447118824711516</v>
      </c>
      <c r="N137" s="20">
        <f t="shared" ca="1" si="44"/>
        <v>2.1718247466303371</v>
      </c>
      <c r="O137" s="20">
        <f t="shared" ca="1" si="44"/>
        <v>2.3843709112247202</v>
      </c>
      <c r="P137" s="20">
        <f t="shared" ca="1" si="44"/>
        <v>2.5832256940105331</v>
      </c>
      <c r="Q137" s="20">
        <f t="shared" ca="1" si="44"/>
        <v>2.7692119716105861</v>
      </c>
      <c r="R137" s="20">
        <f t="shared" ca="1" si="44"/>
        <v>2.9431033257724142</v>
      </c>
      <c r="S137" s="20">
        <f t="shared" ca="1" si="44"/>
        <v>3.1056270004640094</v>
      </c>
      <c r="T137" s="20">
        <f t="shared" ca="1" si="44"/>
        <v>3.2574666812073296</v>
      </c>
      <c r="U137" s="20">
        <f t="shared" ca="1" si="44"/>
        <v>4.2411594250181501</v>
      </c>
      <c r="V137" s="20">
        <f t="shared" ca="1" si="44"/>
        <v>4.3621477974376557</v>
      </c>
      <c r="W137" s="20">
        <f t="shared" ca="1" si="44"/>
        <v>4.4592053653203063</v>
      </c>
      <c r="X137" s="20">
        <f t="shared" ca="1" si="44"/>
        <v>4.5467969865558633</v>
      </c>
      <c r="Y137" s="20">
        <f t="shared" ca="1" si="44"/>
        <v>84.396888076404124</v>
      </c>
      <c r="Z137" s="7"/>
      <c r="AA137" s="7"/>
      <c r="AB137" s="7"/>
    </row>
    <row r="138" spans="1:28" customFormat="1">
      <c r="A138" s="7"/>
      <c r="B138" s="7"/>
      <c r="C138" s="7"/>
      <c r="D138" s="7" t="s">
        <v>109</v>
      </c>
      <c r="E138" s="20">
        <f t="shared" ref="E138:Y138" ca="1" si="45">E101-E100</f>
        <v>0</v>
      </c>
      <c r="F138" s="20">
        <f t="shared" ca="1" si="45"/>
        <v>0</v>
      </c>
      <c r="G138" s="20">
        <f t="shared" ca="1" si="45"/>
        <v>0</v>
      </c>
      <c r="H138" s="20">
        <f t="shared" ca="1" si="45"/>
        <v>0</v>
      </c>
      <c r="I138" s="20">
        <f t="shared" ca="1" si="45"/>
        <v>0</v>
      </c>
      <c r="J138" s="20">
        <f t="shared" ca="1" si="45"/>
        <v>0</v>
      </c>
      <c r="K138" s="20">
        <f t="shared" ca="1" si="45"/>
        <v>0</v>
      </c>
      <c r="L138" s="20">
        <f t="shared" ca="1" si="45"/>
        <v>0</v>
      </c>
      <c r="M138" s="20">
        <f t="shared" ca="1" si="45"/>
        <v>0</v>
      </c>
      <c r="N138" s="20">
        <f t="shared" ca="1" si="45"/>
        <v>0</v>
      </c>
      <c r="O138" s="20">
        <f t="shared" ca="1" si="45"/>
        <v>0</v>
      </c>
      <c r="P138" s="20">
        <f t="shared" ca="1" si="45"/>
        <v>0</v>
      </c>
      <c r="Q138" s="20">
        <f t="shared" ca="1" si="45"/>
        <v>0</v>
      </c>
      <c r="R138" s="20">
        <f t="shared" ca="1" si="45"/>
        <v>0</v>
      </c>
      <c r="S138" s="20">
        <f t="shared" ca="1" si="45"/>
        <v>0</v>
      </c>
      <c r="T138" s="20">
        <f t="shared" ca="1" si="45"/>
        <v>0</v>
      </c>
      <c r="U138" s="20">
        <f t="shared" ca="1" si="45"/>
        <v>0</v>
      </c>
      <c r="V138" s="20">
        <f t="shared" ca="1" si="45"/>
        <v>0</v>
      </c>
      <c r="W138" s="20">
        <f t="shared" ca="1" si="45"/>
        <v>0</v>
      </c>
      <c r="X138" s="20">
        <f t="shared" ca="1" si="45"/>
        <v>0</v>
      </c>
      <c r="Y138" s="20">
        <f t="shared" ca="1" si="45"/>
        <v>0</v>
      </c>
      <c r="Z138" s="7"/>
      <c r="AA138" s="7"/>
      <c r="AB138" s="7"/>
    </row>
    <row r="139" spans="1:28" customFormat="1">
      <c r="A139" s="7"/>
      <c r="B139" s="7"/>
      <c r="C139" s="7"/>
      <c r="D139" s="7" t="s">
        <v>112</v>
      </c>
      <c r="E139" s="20">
        <f t="shared" ref="E139:Y139" ca="1" si="46">E102-E101</f>
        <v>0</v>
      </c>
      <c r="F139" s="20">
        <f t="shared" ca="1" si="46"/>
        <v>0</v>
      </c>
      <c r="G139" s="20">
        <f t="shared" ca="1" si="46"/>
        <v>0</v>
      </c>
      <c r="H139" s="20">
        <f t="shared" ca="1" si="46"/>
        <v>0</v>
      </c>
      <c r="I139" s="20">
        <f t="shared" ca="1" si="46"/>
        <v>0</v>
      </c>
      <c r="J139" s="20">
        <f t="shared" ca="1" si="46"/>
        <v>0</v>
      </c>
      <c r="K139" s="20">
        <f t="shared" ca="1" si="46"/>
        <v>0</v>
      </c>
      <c r="L139" s="20">
        <f t="shared" ca="1" si="46"/>
        <v>0</v>
      </c>
      <c r="M139" s="20">
        <f t="shared" ca="1" si="46"/>
        <v>0</v>
      </c>
      <c r="N139" s="20">
        <f t="shared" ca="1" si="46"/>
        <v>0</v>
      </c>
      <c r="O139" s="20">
        <f t="shared" ca="1" si="46"/>
        <v>0</v>
      </c>
      <c r="P139" s="20">
        <f t="shared" ca="1" si="46"/>
        <v>0</v>
      </c>
      <c r="Q139" s="20">
        <f t="shared" ca="1" si="46"/>
        <v>0</v>
      </c>
      <c r="R139" s="20">
        <f t="shared" ca="1" si="46"/>
        <v>0</v>
      </c>
      <c r="S139" s="20">
        <f t="shared" ca="1" si="46"/>
        <v>0</v>
      </c>
      <c r="T139" s="20">
        <f t="shared" ca="1" si="46"/>
        <v>0</v>
      </c>
      <c r="U139" s="20">
        <f t="shared" ca="1" si="46"/>
        <v>0</v>
      </c>
      <c r="V139" s="20">
        <f t="shared" ca="1" si="46"/>
        <v>0</v>
      </c>
      <c r="W139" s="20">
        <f t="shared" ca="1" si="46"/>
        <v>0</v>
      </c>
      <c r="X139" s="20">
        <f t="shared" ca="1" si="46"/>
        <v>0</v>
      </c>
      <c r="Y139" s="20">
        <f t="shared" ca="1" si="46"/>
        <v>0</v>
      </c>
      <c r="Z139" s="7"/>
      <c r="AA139" s="7"/>
      <c r="AB139" s="7"/>
    </row>
    <row r="140" spans="1:28" customFormat="1">
      <c r="A140" s="7"/>
      <c r="B140" s="7"/>
      <c r="C140" s="7"/>
      <c r="D140" s="7" t="s">
        <v>115</v>
      </c>
      <c r="E140" s="20">
        <f t="shared" ref="E140:Y140" ca="1" si="47">E103-E102</f>
        <v>0</v>
      </c>
      <c r="F140" s="20">
        <f t="shared" ca="1" si="47"/>
        <v>0</v>
      </c>
      <c r="G140" s="20">
        <f t="shared" ca="1" si="47"/>
        <v>0</v>
      </c>
      <c r="H140" s="20">
        <f t="shared" ca="1" si="47"/>
        <v>0</v>
      </c>
      <c r="I140" s="20">
        <f t="shared" ca="1" si="47"/>
        <v>0</v>
      </c>
      <c r="J140" s="20">
        <f t="shared" ca="1" si="47"/>
        <v>0</v>
      </c>
      <c r="K140" s="20">
        <f t="shared" ca="1" si="47"/>
        <v>0</v>
      </c>
      <c r="L140" s="20">
        <f t="shared" ca="1" si="47"/>
        <v>0</v>
      </c>
      <c r="M140" s="20">
        <f t="shared" ca="1" si="47"/>
        <v>0</v>
      </c>
      <c r="N140" s="20">
        <f t="shared" ca="1" si="47"/>
        <v>0</v>
      </c>
      <c r="O140" s="20">
        <f t="shared" ca="1" si="47"/>
        <v>0</v>
      </c>
      <c r="P140" s="20">
        <f t="shared" ca="1" si="47"/>
        <v>0</v>
      </c>
      <c r="Q140" s="20">
        <f t="shared" ca="1" si="47"/>
        <v>0</v>
      </c>
      <c r="R140" s="20">
        <f t="shared" ca="1" si="47"/>
        <v>0</v>
      </c>
      <c r="S140" s="20">
        <f t="shared" ca="1" si="47"/>
        <v>0</v>
      </c>
      <c r="T140" s="20">
        <f t="shared" ca="1" si="47"/>
        <v>0</v>
      </c>
      <c r="U140" s="20">
        <f t="shared" ca="1" si="47"/>
        <v>0</v>
      </c>
      <c r="V140" s="20">
        <f t="shared" ca="1" si="47"/>
        <v>0</v>
      </c>
      <c r="W140" s="20">
        <f t="shared" ca="1" si="47"/>
        <v>0</v>
      </c>
      <c r="X140" s="20">
        <f t="shared" ca="1" si="47"/>
        <v>0</v>
      </c>
      <c r="Y140" s="20">
        <f t="shared" ca="1" si="47"/>
        <v>0</v>
      </c>
      <c r="Z140" s="7"/>
      <c r="AA140" s="7"/>
      <c r="AB140" s="7"/>
    </row>
    <row r="141" spans="1:28" customFormat="1">
      <c r="A141" s="7"/>
      <c r="B141" s="7"/>
      <c r="C141" s="7"/>
      <c r="D141" s="7" t="s">
        <v>118</v>
      </c>
      <c r="E141" s="20">
        <f t="shared" ref="E141:Y141" ca="1" si="48">E104-E103</f>
        <v>0</v>
      </c>
      <c r="F141" s="20">
        <f t="shared" ca="1" si="48"/>
        <v>0</v>
      </c>
      <c r="G141" s="20">
        <f t="shared" ca="1" si="48"/>
        <v>0</v>
      </c>
      <c r="H141" s="20">
        <f t="shared" ca="1" si="48"/>
        <v>0</v>
      </c>
      <c r="I141" s="20">
        <f t="shared" ca="1" si="48"/>
        <v>0</v>
      </c>
      <c r="J141" s="20">
        <f t="shared" ca="1" si="48"/>
        <v>0</v>
      </c>
      <c r="K141" s="20">
        <f t="shared" ca="1" si="48"/>
        <v>0</v>
      </c>
      <c r="L141" s="20">
        <f t="shared" ca="1" si="48"/>
        <v>0</v>
      </c>
      <c r="M141" s="20">
        <f t="shared" ca="1" si="48"/>
        <v>0</v>
      </c>
      <c r="N141" s="20">
        <f t="shared" ca="1" si="48"/>
        <v>0</v>
      </c>
      <c r="O141" s="20">
        <f t="shared" ca="1" si="48"/>
        <v>0</v>
      </c>
      <c r="P141" s="20">
        <f t="shared" ca="1" si="48"/>
        <v>0</v>
      </c>
      <c r="Q141" s="20">
        <f t="shared" ca="1" si="48"/>
        <v>0</v>
      </c>
      <c r="R141" s="20">
        <f t="shared" ca="1" si="48"/>
        <v>0</v>
      </c>
      <c r="S141" s="20">
        <f t="shared" ca="1" si="48"/>
        <v>0</v>
      </c>
      <c r="T141" s="20">
        <f t="shared" ca="1" si="48"/>
        <v>0</v>
      </c>
      <c r="U141" s="20">
        <f t="shared" ca="1" si="48"/>
        <v>0</v>
      </c>
      <c r="V141" s="20">
        <f t="shared" ca="1" si="48"/>
        <v>0</v>
      </c>
      <c r="W141" s="20">
        <f t="shared" ca="1" si="48"/>
        <v>0</v>
      </c>
      <c r="X141" s="20">
        <f t="shared" ca="1" si="48"/>
        <v>0</v>
      </c>
      <c r="Y141" s="20">
        <f t="shared" ca="1" si="48"/>
        <v>0</v>
      </c>
      <c r="Z141" s="7"/>
      <c r="AA141" s="7"/>
      <c r="AB141" s="7"/>
    </row>
    <row r="142" spans="1:28" customFormat="1">
      <c r="A142" s="7"/>
      <c r="B142" s="7"/>
      <c r="C142" s="7"/>
      <c r="D142" s="7" t="s">
        <v>121</v>
      </c>
      <c r="E142" s="20">
        <f t="shared" ref="E142:Y142" ca="1" si="49">E105-E104</f>
        <v>0</v>
      </c>
      <c r="F142" s="20">
        <f t="shared" ca="1" si="49"/>
        <v>0</v>
      </c>
      <c r="G142" s="20">
        <f t="shared" ca="1" si="49"/>
        <v>0</v>
      </c>
      <c r="H142" s="20">
        <f t="shared" ca="1" si="49"/>
        <v>0</v>
      </c>
      <c r="I142" s="20">
        <f t="shared" ca="1" si="49"/>
        <v>0</v>
      </c>
      <c r="J142" s="20">
        <f t="shared" ca="1" si="49"/>
        <v>0</v>
      </c>
      <c r="K142" s="20">
        <f t="shared" ca="1" si="49"/>
        <v>0</v>
      </c>
      <c r="L142" s="20">
        <f t="shared" ca="1" si="49"/>
        <v>0</v>
      </c>
      <c r="M142" s="20">
        <f t="shared" ca="1" si="49"/>
        <v>0</v>
      </c>
      <c r="N142" s="20">
        <f t="shared" ca="1" si="49"/>
        <v>0</v>
      </c>
      <c r="O142" s="20">
        <f t="shared" ca="1" si="49"/>
        <v>0</v>
      </c>
      <c r="P142" s="20">
        <f t="shared" ca="1" si="49"/>
        <v>0</v>
      </c>
      <c r="Q142" s="20">
        <f t="shared" ca="1" si="49"/>
        <v>0</v>
      </c>
      <c r="R142" s="20">
        <f t="shared" ca="1" si="49"/>
        <v>0</v>
      </c>
      <c r="S142" s="20">
        <f t="shared" ca="1" si="49"/>
        <v>0</v>
      </c>
      <c r="T142" s="20">
        <f t="shared" ca="1" si="49"/>
        <v>0</v>
      </c>
      <c r="U142" s="20">
        <f t="shared" ca="1" si="49"/>
        <v>0</v>
      </c>
      <c r="V142" s="20">
        <f t="shared" ca="1" si="49"/>
        <v>0</v>
      </c>
      <c r="W142" s="20">
        <f t="shared" ca="1" si="49"/>
        <v>0</v>
      </c>
      <c r="X142" s="20">
        <f t="shared" ca="1" si="49"/>
        <v>0</v>
      </c>
      <c r="Y142" s="20">
        <f t="shared" ca="1" si="49"/>
        <v>0</v>
      </c>
      <c r="Z142" s="7"/>
      <c r="AA142" s="7"/>
      <c r="AB142" s="7"/>
    </row>
    <row r="143" spans="1:28" customFormat="1">
      <c r="A143" s="7"/>
      <c r="B143" s="7"/>
      <c r="C143" s="7"/>
      <c r="D143" s="7" t="s">
        <v>124</v>
      </c>
      <c r="E143" s="20">
        <f t="shared" ref="E143:Y143" ca="1" si="50">E106-E105</f>
        <v>0</v>
      </c>
      <c r="F143" s="20">
        <f t="shared" ca="1" si="50"/>
        <v>0</v>
      </c>
      <c r="G143" s="20">
        <f t="shared" ca="1" si="50"/>
        <v>0</v>
      </c>
      <c r="H143" s="20">
        <f t="shared" ca="1" si="50"/>
        <v>0</v>
      </c>
      <c r="I143" s="20">
        <f t="shared" ca="1" si="50"/>
        <v>0</v>
      </c>
      <c r="J143" s="20">
        <f t="shared" ca="1" si="50"/>
        <v>0</v>
      </c>
      <c r="K143" s="20">
        <f t="shared" ca="1" si="50"/>
        <v>0</v>
      </c>
      <c r="L143" s="20">
        <f t="shared" ca="1" si="50"/>
        <v>0</v>
      </c>
      <c r="M143" s="20">
        <f t="shared" ca="1" si="50"/>
        <v>0</v>
      </c>
      <c r="N143" s="20">
        <f t="shared" ca="1" si="50"/>
        <v>0</v>
      </c>
      <c r="O143" s="20">
        <f t="shared" ca="1" si="50"/>
        <v>0</v>
      </c>
      <c r="P143" s="20">
        <f t="shared" ca="1" si="50"/>
        <v>0</v>
      </c>
      <c r="Q143" s="20">
        <f t="shared" ca="1" si="50"/>
        <v>0</v>
      </c>
      <c r="R143" s="20">
        <f t="shared" ca="1" si="50"/>
        <v>0</v>
      </c>
      <c r="S143" s="20">
        <f t="shared" ca="1" si="50"/>
        <v>0</v>
      </c>
      <c r="T143" s="20">
        <f t="shared" ca="1" si="50"/>
        <v>0</v>
      </c>
      <c r="U143" s="20">
        <f t="shared" ca="1" si="50"/>
        <v>0</v>
      </c>
      <c r="V143" s="20">
        <f t="shared" ca="1" si="50"/>
        <v>0</v>
      </c>
      <c r="W143" s="20">
        <f t="shared" ca="1" si="50"/>
        <v>0</v>
      </c>
      <c r="X143" s="20">
        <f t="shared" ca="1" si="50"/>
        <v>0</v>
      </c>
      <c r="Y143" s="20">
        <f t="shared" ca="1" si="50"/>
        <v>0</v>
      </c>
      <c r="Z143" s="7"/>
      <c r="AA143" s="7"/>
      <c r="AB143" s="7"/>
    </row>
    <row r="144" spans="1:28" customFormat="1">
      <c r="A144" s="7"/>
      <c r="B144" s="7"/>
      <c r="C144" s="7"/>
      <c r="D144" s="7" t="s">
        <v>127</v>
      </c>
      <c r="E144" s="20">
        <f t="shared" ref="E144:Y144" ca="1" si="51">E107-E106</f>
        <v>0</v>
      </c>
      <c r="F144" s="20">
        <f t="shared" ca="1" si="51"/>
        <v>0</v>
      </c>
      <c r="G144" s="20">
        <f t="shared" ca="1" si="51"/>
        <v>0</v>
      </c>
      <c r="H144" s="20">
        <f t="shared" ca="1" si="51"/>
        <v>0</v>
      </c>
      <c r="I144" s="20">
        <f t="shared" ca="1" si="51"/>
        <v>0</v>
      </c>
      <c r="J144" s="20">
        <f t="shared" ca="1" si="51"/>
        <v>0</v>
      </c>
      <c r="K144" s="20">
        <f t="shared" ca="1" si="51"/>
        <v>0</v>
      </c>
      <c r="L144" s="20">
        <f t="shared" ca="1" si="51"/>
        <v>0</v>
      </c>
      <c r="M144" s="20">
        <f t="shared" ca="1" si="51"/>
        <v>0</v>
      </c>
      <c r="N144" s="20">
        <f t="shared" ca="1" si="51"/>
        <v>0</v>
      </c>
      <c r="O144" s="20">
        <f t="shared" ca="1" si="51"/>
        <v>0</v>
      </c>
      <c r="P144" s="20">
        <f t="shared" ca="1" si="51"/>
        <v>0</v>
      </c>
      <c r="Q144" s="20">
        <f t="shared" ca="1" si="51"/>
        <v>0</v>
      </c>
      <c r="R144" s="20">
        <f t="shared" ca="1" si="51"/>
        <v>0</v>
      </c>
      <c r="S144" s="20">
        <f t="shared" ca="1" si="51"/>
        <v>0</v>
      </c>
      <c r="T144" s="20">
        <f t="shared" ca="1" si="51"/>
        <v>0</v>
      </c>
      <c r="U144" s="20">
        <f t="shared" ca="1" si="51"/>
        <v>0</v>
      </c>
      <c r="V144" s="20">
        <f t="shared" ca="1" si="51"/>
        <v>0</v>
      </c>
      <c r="W144" s="20">
        <f t="shared" ca="1" si="51"/>
        <v>0</v>
      </c>
      <c r="X144" s="20">
        <f t="shared" ca="1" si="51"/>
        <v>0</v>
      </c>
      <c r="Y144" s="20">
        <f t="shared" ca="1" si="51"/>
        <v>0</v>
      </c>
      <c r="Z144" s="7"/>
      <c r="AA144" s="7"/>
      <c r="AB144" s="7"/>
    </row>
    <row r="145" spans="1:28" customFormat="1">
      <c r="A145" s="7"/>
      <c r="B145" s="7"/>
      <c r="C145" s="7"/>
      <c r="D145" s="7" t="s">
        <v>214</v>
      </c>
      <c r="E145" s="20">
        <f t="shared" ref="E145:Y145" ca="1" si="52">E108-E107</f>
        <v>0</v>
      </c>
      <c r="F145" s="20">
        <f t="shared" ca="1" si="52"/>
        <v>0</v>
      </c>
      <c r="G145" s="20">
        <f t="shared" ca="1" si="52"/>
        <v>0</v>
      </c>
      <c r="H145" s="20">
        <f t="shared" ca="1" si="52"/>
        <v>0</v>
      </c>
      <c r="I145" s="20">
        <f t="shared" ca="1" si="52"/>
        <v>0</v>
      </c>
      <c r="J145" s="20">
        <f t="shared" ca="1" si="52"/>
        <v>0</v>
      </c>
      <c r="K145" s="20">
        <f t="shared" ca="1" si="52"/>
        <v>0</v>
      </c>
      <c r="L145" s="20">
        <f t="shared" ca="1" si="52"/>
        <v>0</v>
      </c>
      <c r="M145" s="20">
        <f t="shared" ca="1" si="52"/>
        <v>0</v>
      </c>
      <c r="N145" s="20">
        <f t="shared" ca="1" si="52"/>
        <v>0</v>
      </c>
      <c r="O145" s="20">
        <f t="shared" ca="1" si="52"/>
        <v>0</v>
      </c>
      <c r="P145" s="20">
        <f t="shared" ca="1" si="52"/>
        <v>0</v>
      </c>
      <c r="Q145" s="20">
        <f t="shared" ca="1" si="52"/>
        <v>0</v>
      </c>
      <c r="R145" s="20">
        <f t="shared" ca="1" si="52"/>
        <v>0</v>
      </c>
      <c r="S145" s="20">
        <f t="shared" ca="1" si="52"/>
        <v>0</v>
      </c>
      <c r="T145" s="20">
        <f t="shared" ca="1" si="52"/>
        <v>0</v>
      </c>
      <c r="U145" s="20">
        <f t="shared" ca="1" si="52"/>
        <v>0</v>
      </c>
      <c r="V145" s="20">
        <f t="shared" ca="1" si="52"/>
        <v>0</v>
      </c>
      <c r="W145" s="20">
        <f t="shared" ca="1" si="52"/>
        <v>0</v>
      </c>
      <c r="X145" s="20">
        <f t="shared" ca="1" si="52"/>
        <v>0</v>
      </c>
      <c r="Y145" s="20">
        <f t="shared" ca="1" si="52"/>
        <v>0</v>
      </c>
      <c r="Z145" s="7"/>
      <c r="AA145" s="7"/>
      <c r="AB145" s="7"/>
    </row>
    <row r="146" spans="1:28" customFormat="1">
      <c r="A146" s="7"/>
      <c r="B146" s="7"/>
      <c r="C146" s="7"/>
      <c r="D146" s="7" t="s">
        <v>215</v>
      </c>
      <c r="E146" s="20">
        <f t="shared" ref="E146:Y146" ca="1" si="53">E109-E108</f>
        <v>0</v>
      </c>
      <c r="F146" s="20">
        <f t="shared" ca="1" si="53"/>
        <v>0</v>
      </c>
      <c r="G146" s="20">
        <f t="shared" ca="1" si="53"/>
        <v>0</v>
      </c>
      <c r="H146" s="20">
        <f t="shared" ca="1" si="53"/>
        <v>0</v>
      </c>
      <c r="I146" s="20">
        <f t="shared" ca="1" si="53"/>
        <v>0</v>
      </c>
      <c r="J146" s="20">
        <f t="shared" ca="1" si="53"/>
        <v>0</v>
      </c>
      <c r="K146" s="20">
        <f t="shared" ca="1" si="53"/>
        <v>0</v>
      </c>
      <c r="L146" s="20">
        <f t="shared" ca="1" si="53"/>
        <v>0</v>
      </c>
      <c r="M146" s="20">
        <f t="shared" ca="1" si="53"/>
        <v>0</v>
      </c>
      <c r="N146" s="20">
        <f t="shared" ca="1" si="53"/>
        <v>0</v>
      </c>
      <c r="O146" s="20">
        <f t="shared" ca="1" si="53"/>
        <v>0</v>
      </c>
      <c r="P146" s="20">
        <f t="shared" ca="1" si="53"/>
        <v>0</v>
      </c>
      <c r="Q146" s="20">
        <f t="shared" ca="1" si="53"/>
        <v>0</v>
      </c>
      <c r="R146" s="20">
        <f t="shared" ca="1" si="53"/>
        <v>0</v>
      </c>
      <c r="S146" s="20">
        <f t="shared" ca="1" si="53"/>
        <v>0</v>
      </c>
      <c r="T146" s="20">
        <f t="shared" ca="1" si="53"/>
        <v>0</v>
      </c>
      <c r="U146" s="20">
        <f t="shared" ca="1" si="53"/>
        <v>0</v>
      </c>
      <c r="V146" s="20">
        <f t="shared" ca="1" si="53"/>
        <v>0</v>
      </c>
      <c r="W146" s="20">
        <f t="shared" ca="1" si="53"/>
        <v>0</v>
      </c>
      <c r="X146" s="20">
        <f t="shared" ca="1" si="53"/>
        <v>0</v>
      </c>
      <c r="Y146" s="20">
        <f t="shared" ca="1" si="53"/>
        <v>0</v>
      </c>
      <c r="Z146" s="7"/>
      <c r="AA146" s="7"/>
      <c r="AB146" s="7"/>
    </row>
    <row r="147" spans="1:28" customFormat="1">
      <c r="A147" s="7"/>
      <c r="B147" s="7"/>
      <c r="C147" s="7"/>
      <c r="D147" s="7" t="s">
        <v>216</v>
      </c>
      <c r="E147" s="20">
        <f t="shared" ref="E147:Y147" ca="1" si="54">E110-E109</f>
        <v>0</v>
      </c>
      <c r="F147" s="20">
        <f t="shared" ca="1" si="54"/>
        <v>0</v>
      </c>
      <c r="G147" s="20">
        <f t="shared" ca="1" si="54"/>
        <v>0</v>
      </c>
      <c r="H147" s="20">
        <f t="shared" ca="1" si="54"/>
        <v>0</v>
      </c>
      <c r="I147" s="20">
        <f t="shared" ca="1" si="54"/>
        <v>0</v>
      </c>
      <c r="J147" s="20">
        <f t="shared" ca="1" si="54"/>
        <v>0</v>
      </c>
      <c r="K147" s="20">
        <f t="shared" ca="1" si="54"/>
        <v>0</v>
      </c>
      <c r="L147" s="20">
        <f t="shared" ca="1" si="54"/>
        <v>0</v>
      </c>
      <c r="M147" s="20">
        <f t="shared" ca="1" si="54"/>
        <v>0</v>
      </c>
      <c r="N147" s="20">
        <f t="shared" ca="1" si="54"/>
        <v>0</v>
      </c>
      <c r="O147" s="20">
        <f t="shared" ca="1" si="54"/>
        <v>0</v>
      </c>
      <c r="P147" s="20">
        <f t="shared" ca="1" si="54"/>
        <v>0</v>
      </c>
      <c r="Q147" s="20">
        <f t="shared" ca="1" si="54"/>
        <v>0</v>
      </c>
      <c r="R147" s="20">
        <f t="shared" ca="1" si="54"/>
        <v>0</v>
      </c>
      <c r="S147" s="20">
        <f t="shared" ca="1" si="54"/>
        <v>0</v>
      </c>
      <c r="T147" s="20">
        <f t="shared" ca="1" si="54"/>
        <v>0</v>
      </c>
      <c r="U147" s="20">
        <f t="shared" ca="1" si="54"/>
        <v>0</v>
      </c>
      <c r="V147" s="20">
        <f t="shared" ca="1" si="54"/>
        <v>0</v>
      </c>
      <c r="W147" s="20">
        <f t="shared" ca="1" si="54"/>
        <v>0</v>
      </c>
      <c r="X147" s="20">
        <f t="shared" ca="1" si="54"/>
        <v>0</v>
      </c>
      <c r="Y147" s="20">
        <f t="shared" ca="1" si="54"/>
        <v>0</v>
      </c>
      <c r="Z147" s="7"/>
      <c r="AA147" s="7"/>
      <c r="AB147" s="7"/>
    </row>
    <row r="148" spans="1:28" customFormat="1">
      <c r="A148" s="7"/>
      <c r="B148" s="7"/>
      <c r="C148" s="7"/>
      <c r="D148" s="7" t="s">
        <v>217</v>
      </c>
      <c r="E148" s="20">
        <f t="shared" ref="E148:Y148" ca="1" si="55">E111-E110</f>
        <v>0</v>
      </c>
      <c r="F148" s="20">
        <f t="shared" ca="1" si="55"/>
        <v>0</v>
      </c>
      <c r="G148" s="20">
        <f t="shared" ca="1" si="55"/>
        <v>0</v>
      </c>
      <c r="H148" s="20">
        <f t="shared" ca="1" si="55"/>
        <v>0</v>
      </c>
      <c r="I148" s="20">
        <f t="shared" ca="1" si="55"/>
        <v>0</v>
      </c>
      <c r="J148" s="20">
        <f t="shared" ca="1" si="55"/>
        <v>0</v>
      </c>
      <c r="K148" s="20">
        <f t="shared" ca="1" si="55"/>
        <v>0</v>
      </c>
      <c r="L148" s="20">
        <f t="shared" ca="1" si="55"/>
        <v>0</v>
      </c>
      <c r="M148" s="20">
        <f t="shared" ca="1" si="55"/>
        <v>0</v>
      </c>
      <c r="N148" s="20">
        <f t="shared" ca="1" si="55"/>
        <v>0</v>
      </c>
      <c r="O148" s="20">
        <f t="shared" ca="1" si="55"/>
        <v>0</v>
      </c>
      <c r="P148" s="20">
        <f t="shared" ca="1" si="55"/>
        <v>0</v>
      </c>
      <c r="Q148" s="20">
        <f t="shared" ca="1" si="55"/>
        <v>0</v>
      </c>
      <c r="R148" s="20">
        <f t="shared" ca="1" si="55"/>
        <v>0</v>
      </c>
      <c r="S148" s="20">
        <f t="shared" ca="1" si="55"/>
        <v>0</v>
      </c>
      <c r="T148" s="20">
        <f t="shared" ca="1" si="55"/>
        <v>0</v>
      </c>
      <c r="U148" s="20">
        <f t="shared" ca="1" si="55"/>
        <v>0</v>
      </c>
      <c r="V148" s="20">
        <f t="shared" ca="1" si="55"/>
        <v>0</v>
      </c>
      <c r="W148" s="20">
        <f t="shared" ca="1" si="55"/>
        <v>0</v>
      </c>
      <c r="X148" s="20">
        <f t="shared" ca="1" si="55"/>
        <v>0</v>
      </c>
      <c r="Y148" s="20">
        <f t="shared" ca="1" si="55"/>
        <v>0</v>
      </c>
      <c r="Z148" s="7"/>
      <c r="AA148" s="7"/>
      <c r="AB148" s="7"/>
    </row>
    <row r="149" spans="1:28" customFormat="1">
      <c r="A149" s="7"/>
      <c r="B149" s="7"/>
      <c r="C149" s="7"/>
      <c r="D149" s="7" t="s">
        <v>218</v>
      </c>
      <c r="E149" s="20">
        <f t="shared" ref="E149:Y149" ca="1" si="56">E112-E111</f>
        <v>0</v>
      </c>
      <c r="F149" s="20">
        <f t="shared" ca="1" si="56"/>
        <v>0</v>
      </c>
      <c r="G149" s="20">
        <f t="shared" ca="1" si="56"/>
        <v>0</v>
      </c>
      <c r="H149" s="20">
        <f t="shared" ca="1" si="56"/>
        <v>0</v>
      </c>
      <c r="I149" s="20">
        <f t="shared" ca="1" si="56"/>
        <v>0</v>
      </c>
      <c r="J149" s="20">
        <f t="shared" ca="1" si="56"/>
        <v>0</v>
      </c>
      <c r="K149" s="20">
        <f t="shared" ca="1" si="56"/>
        <v>0</v>
      </c>
      <c r="L149" s="20">
        <f t="shared" ca="1" si="56"/>
        <v>0</v>
      </c>
      <c r="M149" s="20">
        <f t="shared" ca="1" si="56"/>
        <v>0</v>
      </c>
      <c r="N149" s="20">
        <f t="shared" ca="1" si="56"/>
        <v>0</v>
      </c>
      <c r="O149" s="20">
        <f t="shared" ca="1" si="56"/>
        <v>0</v>
      </c>
      <c r="P149" s="20">
        <f t="shared" ca="1" si="56"/>
        <v>0</v>
      </c>
      <c r="Q149" s="20">
        <f t="shared" ca="1" si="56"/>
        <v>0</v>
      </c>
      <c r="R149" s="20">
        <f t="shared" ca="1" si="56"/>
        <v>0</v>
      </c>
      <c r="S149" s="20">
        <f t="shared" ca="1" si="56"/>
        <v>0</v>
      </c>
      <c r="T149" s="20">
        <f t="shared" ca="1" si="56"/>
        <v>0</v>
      </c>
      <c r="U149" s="20">
        <f t="shared" ca="1" si="56"/>
        <v>0</v>
      </c>
      <c r="V149" s="20">
        <f t="shared" ca="1" si="56"/>
        <v>0</v>
      </c>
      <c r="W149" s="20">
        <f t="shared" ca="1" si="56"/>
        <v>0</v>
      </c>
      <c r="X149" s="20">
        <f t="shared" ca="1" si="56"/>
        <v>0</v>
      </c>
      <c r="Y149" s="20">
        <f t="shared" ca="1" si="56"/>
        <v>0</v>
      </c>
      <c r="Z149" s="7"/>
      <c r="AA149" s="7"/>
      <c r="AB149" s="7"/>
    </row>
    <row r="150" spans="1:28" customFormat="1">
      <c r="A150" s="7"/>
      <c r="B150" s="7"/>
      <c r="C150" s="7"/>
      <c r="D150" s="7" t="s">
        <v>219</v>
      </c>
      <c r="E150" s="20">
        <f t="shared" ref="E150:Y150" ca="1" si="57">E113-E112</f>
        <v>0</v>
      </c>
      <c r="F150" s="20">
        <f t="shared" ca="1" si="57"/>
        <v>0</v>
      </c>
      <c r="G150" s="20">
        <f t="shared" ca="1" si="57"/>
        <v>0</v>
      </c>
      <c r="H150" s="20">
        <f t="shared" ca="1" si="57"/>
        <v>0</v>
      </c>
      <c r="I150" s="20">
        <f t="shared" ca="1" si="57"/>
        <v>0</v>
      </c>
      <c r="J150" s="20">
        <f t="shared" ca="1" si="57"/>
        <v>0</v>
      </c>
      <c r="K150" s="20">
        <f t="shared" ca="1" si="57"/>
        <v>0</v>
      </c>
      <c r="L150" s="20">
        <f t="shared" ca="1" si="57"/>
        <v>0</v>
      </c>
      <c r="M150" s="20">
        <f t="shared" ca="1" si="57"/>
        <v>0</v>
      </c>
      <c r="N150" s="20">
        <f t="shared" ca="1" si="57"/>
        <v>0</v>
      </c>
      <c r="O150" s="20">
        <f t="shared" ca="1" si="57"/>
        <v>0</v>
      </c>
      <c r="P150" s="20">
        <f t="shared" ca="1" si="57"/>
        <v>0</v>
      </c>
      <c r="Q150" s="20">
        <f t="shared" ca="1" si="57"/>
        <v>0</v>
      </c>
      <c r="R150" s="20">
        <f t="shared" ca="1" si="57"/>
        <v>0</v>
      </c>
      <c r="S150" s="20">
        <f t="shared" ca="1" si="57"/>
        <v>0</v>
      </c>
      <c r="T150" s="20">
        <f t="shared" ca="1" si="57"/>
        <v>0</v>
      </c>
      <c r="U150" s="20">
        <f t="shared" ca="1" si="57"/>
        <v>0</v>
      </c>
      <c r="V150" s="20">
        <f t="shared" ca="1" si="57"/>
        <v>0</v>
      </c>
      <c r="W150" s="20">
        <f t="shared" ca="1" si="57"/>
        <v>0</v>
      </c>
      <c r="X150" s="20">
        <f t="shared" ca="1" si="57"/>
        <v>0</v>
      </c>
      <c r="Y150" s="20">
        <f t="shared" ca="1" si="57"/>
        <v>0</v>
      </c>
      <c r="Z150" s="7"/>
      <c r="AA150" s="7"/>
      <c r="AB150" s="7"/>
    </row>
    <row r="151" spans="1:28" customFormat="1">
      <c r="A151" s="7"/>
      <c r="B151" s="7"/>
      <c r="C151" s="7"/>
      <c r="D151" s="7" t="s">
        <v>220</v>
      </c>
      <c r="E151" s="20">
        <f t="shared" ref="E151:Y151" ca="1" si="58">E114-E113</f>
        <v>0</v>
      </c>
      <c r="F151" s="20">
        <f t="shared" ca="1" si="58"/>
        <v>0</v>
      </c>
      <c r="G151" s="20">
        <f t="shared" ca="1" si="58"/>
        <v>0</v>
      </c>
      <c r="H151" s="20">
        <f t="shared" ca="1" si="58"/>
        <v>0</v>
      </c>
      <c r="I151" s="20">
        <f t="shared" ca="1" si="58"/>
        <v>0</v>
      </c>
      <c r="J151" s="20">
        <f t="shared" ca="1" si="58"/>
        <v>0</v>
      </c>
      <c r="K151" s="20">
        <f t="shared" ca="1" si="58"/>
        <v>0</v>
      </c>
      <c r="L151" s="20">
        <f t="shared" ca="1" si="58"/>
        <v>0</v>
      </c>
      <c r="M151" s="20">
        <f t="shared" ca="1" si="58"/>
        <v>0</v>
      </c>
      <c r="N151" s="20">
        <f t="shared" ca="1" si="58"/>
        <v>0</v>
      </c>
      <c r="O151" s="20">
        <f t="shared" ca="1" si="58"/>
        <v>0</v>
      </c>
      <c r="P151" s="20">
        <f t="shared" ca="1" si="58"/>
        <v>0</v>
      </c>
      <c r="Q151" s="20">
        <f t="shared" ca="1" si="58"/>
        <v>0</v>
      </c>
      <c r="R151" s="20">
        <f t="shared" ca="1" si="58"/>
        <v>0</v>
      </c>
      <c r="S151" s="20">
        <f t="shared" ca="1" si="58"/>
        <v>0</v>
      </c>
      <c r="T151" s="20">
        <f t="shared" ca="1" si="58"/>
        <v>0</v>
      </c>
      <c r="U151" s="20">
        <f t="shared" ca="1" si="58"/>
        <v>0</v>
      </c>
      <c r="V151" s="20">
        <f t="shared" ca="1" si="58"/>
        <v>0</v>
      </c>
      <c r="W151" s="20">
        <f t="shared" ca="1" si="58"/>
        <v>0</v>
      </c>
      <c r="X151" s="20">
        <f t="shared" ca="1" si="58"/>
        <v>0</v>
      </c>
      <c r="Y151" s="20">
        <f t="shared" ca="1" si="58"/>
        <v>0</v>
      </c>
      <c r="Z151" s="7"/>
      <c r="AA151" s="7"/>
      <c r="AB151" s="7"/>
    </row>
    <row r="152" spans="1:28" customFormat="1">
      <c r="A152" s="7"/>
      <c r="B152" s="7"/>
      <c r="C152" s="7"/>
      <c r="D152" s="7" t="s">
        <v>221</v>
      </c>
      <c r="E152" s="20">
        <f t="shared" ref="E152:Y152" ca="1" si="59">E115-E114</f>
        <v>0</v>
      </c>
      <c r="F152" s="20">
        <f t="shared" ca="1" si="59"/>
        <v>0</v>
      </c>
      <c r="G152" s="20">
        <f t="shared" ca="1" si="59"/>
        <v>0</v>
      </c>
      <c r="H152" s="20">
        <f t="shared" ca="1" si="59"/>
        <v>0</v>
      </c>
      <c r="I152" s="20">
        <f t="shared" ca="1" si="59"/>
        <v>0</v>
      </c>
      <c r="J152" s="20">
        <f t="shared" ca="1" si="59"/>
        <v>0</v>
      </c>
      <c r="K152" s="20">
        <f t="shared" ca="1" si="59"/>
        <v>0</v>
      </c>
      <c r="L152" s="20">
        <f t="shared" ca="1" si="59"/>
        <v>0</v>
      </c>
      <c r="M152" s="20">
        <f t="shared" ca="1" si="59"/>
        <v>0</v>
      </c>
      <c r="N152" s="20">
        <f t="shared" ca="1" si="59"/>
        <v>0</v>
      </c>
      <c r="O152" s="20">
        <f t="shared" ca="1" si="59"/>
        <v>0</v>
      </c>
      <c r="P152" s="20">
        <f t="shared" ca="1" si="59"/>
        <v>0</v>
      </c>
      <c r="Q152" s="20">
        <f t="shared" ca="1" si="59"/>
        <v>0</v>
      </c>
      <c r="R152" s="20">
        <f t="shared" ca="1" si="59"/>
        <v>0</v>
      </c>
      <c r="S152" s="20">
        <f t="shared" ca="1" si="59"/>
        <v>0</v>
      </c>
      <c r="T152" s="20">
        <f t="shared" ca="1" si="59"/>
        <v>0</v>
      </c>
      <c r="U152" s="20">
        <f t="shared" ca="1" si="59"/>
        <v>0</v>
      </c>
      <c r="V152" s="20">
        <f t="shared" ca="1" si="59"/>
        <v>0</v>
      </c>
      <c r="W152" s="20">
        <f t="shared" ca="1" si="59"/>
        <v>0</v>
      </c>
      <c r="X152" s="20">
        <f t="shared" ca="1" si="59"/>
        <v>0</v>
      </c>
      <c r="Y152" s="20">
        <f t="shared" ca="1" si="59"/>
        <v>0</v>
      </c>
      <c r="Z152" s="7"/>
      <c r="AA152" s="7"/>
      <c r="AB152" s="7"/>
    </row>
    <row r="153" spans="1:28" customFormat="1">
      <c r="A153" s="7"/>
      <c r="B153" s="7"/>
      <c r="C153" s="7"/>
      <c r="D153" s="7" t="s">
        <v>222</v>
      </c>
      <c r="E153" s="20">
        <f t="shared" ref="E153:Y153" ca="1" si="60">E116-E115</f>
        <v>0</v>
      </c>
      <c r="F153" s="20">
        <f t="shared" ca="1" si="60"/>
        <v>0</v>
      </c>
      <c r="G153" s="20">
        <f t="shared" ca="1" si="60"/>
        <v>0</v>
      </c>
      <c r="H153" s="20">
        <f t="shared" ca="1" si="60"/>
        <v>0</v>
      </c>
      <c r="I153" s="20">
        <f t="shared" ca="1" si="60"/>
        <v>0</v>
      </c>
      <c r="J153" s="20">
        <f t="shared" ca="1" si="60"/>
        <v>0</v>
      </c>
      <c r="K153" s="20">
        <f t="shared" ca="1" si="60"/>
        <v>0</v>
      </c>
      <c r="L153" s="20">
        <f t="shared" ca="1" si="60"/>
        <v>0</v>
      </c>
      <c r="M153" s="20">
        <f t="shared" ca="1" si="60"/>
        <v>0</v>
      </c>
      <c r="N153" s="20">
        <f t="shared" ca="1" si="60"/>
        <v>0</v>
      </c>
      <c r="O153" s="20">
        <f t="shared" ca="1" si="60"/>
        <v>0</v>
      </c>
      <c r="P153" s="20">
        <f t="shared" ca="1" si="60"/>
        <v>0</v>
      </c>
      <c r="Q153" s="20">
        <f t="shared" ca="1" si="60"/>
        <v>0</v>
      </c>
      <c r="R153" s="20">
        <f t="shared" ca="1" si="60"/>
        <v>0</v>
      </c>
      <c r="S153" s="20">
        <f t="shared" ca="1" si="60"/>
        <v>0</v>
      </c>
      <c r="T153" s="20">
        <f t="shared" ca="1" si="60"/>
        <v>0</v>
      </c>
      <c r="U153" s="20">
        <f t="shared" ca="1" si="60"/>
        <v>0</v>
      </c>
      <c r="V153" s="20">
        <f t="shared" ca="1" si="60"/>
        <v>0</v>
      </c>
      <c r="W153" s="20">
        <f t="shared" ca="1" si="60"/>
        <v>0</v>
      </c>
      <c r="X153" s="20">
        <f t="shared" ca="1" si="60"/>
        <v>0</v>
      </c>
      <c r="Y153" s="20">
        <f t="shared" ca="1" si="60"/>
        <v>0</v>
      </c>
      <c r="Z153" s="7"/>
      <c r="AA153" s="7"/>
      <c r="AB153" s="7"/>
    </row>
    <row r="154" spans="1:28" customFormat="1">
      <c r="A154" s="7"/>
      <c r="B154" s="7"/>
      <c r="C154" s="7"/>
      <c r="D154" s="7" t="s">
        <v>223</v>
      </c>
      <c r="E154" s="20">
        <f t="shared" ref="E154:Y154" ca="1" si="61">E117-E116</f>
        <v>0</v>
      </c>
      <c r="F154" s="20">
        <f t="shared" ca="1" si="61"/>
        <v>0</v>
      </c>
      <c r="G154" s="20">
        <f t="shared" ca="1" si="61"/>
        <v>0</v>
      </c>
      <c r="H154" s="20">
        <f t="shared" ca="1" si="61"/>
        <v>0</v>
      </c>
      <c r="I154" s="20">
        <f t="shared" ca="1" si="61"/>
        <v>0</v>
      </c>
      <c r="J154" s="20">
        <f t="shared" ca="1" si="61"/>
        <v>0</v>
      </c>
      <c r="K154" s="20">
        <f t="shared" ca="1" si="61"/>
        <v>0</v>
      </c>
      <c r="L154" s="20">
        <f t="shared" ca="1" si="61"/>
        <v>0</v>
      </c>
      <c r="M154" s="20">
        <f t="shared" ca="1" si="61"/>
        <v>0</v>
      </c>
      <c r="N154" s="20">
        <f t="shared" ca="1" si="61"/>
        <v>0</v>
      </c>
      <c r="O154" s="20">
        <f t="shared" ca="1" si="61"/>
        <v>0</v>
      </c>
      <c r="P154" s="20">
        <f t="shared" ca="1" si="61"/>
        <v>0</v>
      </c>
      <c r="Q154" s="20">
        <f t="shared" ca="1" si="61"/>
        <v>0</v>
      </c>
      <c r="R154" s="20">
        <f t="shared" ca="1" si="61"/>
        <v>0</v>
      </c>
      <c r="S154" s="20">
        <f t="shared" ca="1" si="61"/>
        <v>0</v>
      </c>
      <c r="T154" s="20">
        <f t="shared" ca="1" si="61"/>
        <v>0</v>
      </c>
      <c r="U154" s="20">
        <f t="shared" ca="1" si="61"/>
        <v>0</v>
      </c>
      <c r="V154" s="20">
        <f t="shared" ca="1" si="61"/>
        <v>0</v>
      </c>
      <c r="W154" s="20">
        <f t="shared" ca="1" si="61"/>
        <v>0</v>
      </c>
      <c r="X154" s="20">
        <f t="shared" ca="1" si="61"/>
        <v>0</v>
      </c>
      <c r="Y154" s="20">
        <f t="shared" ca="1" si="61"/>
        <v>0</v>
      </c>
      <c r="Z154" s="7"/>
      <c r="AA154" s="7"/>
      <c r="AB154" s="7"/>
    </row>
    <row r="155" spans="1:28" customFormat="1">
      <c r="A155" s="7"/>
      <c r="B155" s="7"/>
      <c r="C155" s="7"/>
      <c r="D155" s="7" t="s">
        <v>224</v>
      </c>
      <c r="E155" s="20">
        <f t="shared" ref="E155:Y155" ca="1" si="62">E118-E117</f>
        <v>0</v>
      </c>
      <c r="F155" s="20">
        <f t="shared" ca="1" si="62"/>
        <v>0</v>
      </c>
      <c r="G155" s="20">
        <f t="shared" ca="1" si="62"/>
        <v>0</v>
      </c>
      <c r="H155" s="20">
        <f t="shared" ca="1" si="62"/>
        <v>0</v>
      </c>
      <c r="I155" s="20">
        <f t="shared" ca="1" si="62"/>
        <v>0</v>
      </c>
      <c r="J155" s="20">
        <f t="shared" ca="1" si="62"/>
        <v>0</v>
      </c>
      <c r="K155" s="20">
        <f t="shared" ca="1" si="62"/>
        <v>0</v>
      </c>
      <c r="L155" s="20">
        <f t="shared" ca="1" si="62"/>
        <v>0</v>
      </c>
      <c r="M155" s="20">
        <f t="shared" ca="1" si="62"/>
        <v>0</v>
      </c>
      <c r="N155" s="20">
        <f t="shared" ca="1" si="62"/>
        <v>0</v>
      </c>
      <c r="O155" s="20">
        <f t="shared" ca="1" si="62"/>
        <v>0</v>
      </c>
      <c r="P155" s="20">
        <f t="shared" ca="1" si="62"/>
        <v>0</v>
      </c>
      <c r="Q155" s="20">
        <f t="shared" ca="1" si="62"/>
        <v>0</v>
      </c>
      <c r="R155" s="20">
        <f t="shared" ca="1" si="62"/>
        <v>0</v>
      </c>
      <c r="S155" s="20">
        <f t="shared" ca="1" si="62"/>
        <v>0</v>
      </c>
      <c r="T155" s="20">
        <f t="shared" ca="1" si="62"/>
        <v>0</v>
      </c>
      <c r="U155" s="20">
        <f t="shared" ca="1" si="62"/>
        <v>0</v>
      </c>
      <c r="V155" s="20">
        <f t="shared" ca="1" si="62"/>
        <v>0</v>
      </c>
      <c r="W155" s="20">
        <f t="shared" ca="1" si="62"/>
        <v>0</v>
      </c>
      <c r="X155" s="20">
        <f t="shared" ca="1" si="62"/>
        <v>0</v>
      </c>
      <c r="Y155" s="20">
        <f t="shared" ca="1" si="62"/>
        <v>0</v>
      </c>
      <c r="Z155" s="7"/>
      <c r="AA155" s="7"/>
      <c r="AB155" s="7"/>
    </row>
    <row r="156" spans="1:28" customForma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row>
    <row r="157" spans="1:28" customFormat="1" ht="15">
      <c r="A157" s="7"/>
      <c r="B157" s="7"/>
      <c r="C157" s="7"/>
      <c r="D157" s="59" t="s">
        <v>134</v>
      </c>
      <c r="E157" s="60">
        <f t="shared" ref="E157:Y157" ca="1" si="63">SUM(E124:E155)</f>
        <v>6.2233569388403118E-2</v>
      </c>
      <c r="F157" s="60">
        <f t="shared" ca="1" si="63"/>
        <v>0.18487698209477499</v>
      </c>
      <c r="G157" s="60">
        <f t="shared" ca="1" si="63"/>
        <v>0.36430975119242076</v>
      </c>
      <c r="H157" s="60">
        <f t="shared" ca="1" si="63"/>
        <v>0.59526444233867937</v>
      </c>
      <c r="I157" s="60">
        <f t="shared" ca="1" si="63"/>
        <v>0.87105806364457872</v>
      </c>
      <c r="J157" s="60">
        <f t="shared" ca="1" si="63"/>
        <v>1.1663614861923342</v>
      </c>
      <c r="K157" s="60">
        <f t="shared" ca="1" si="63"/>
        <v>1.4430022792323149</v>
      </c>
      <c r="L157" s="60">
        <f t="shared" ca="1" si="63"/>
        <v>1.7021012123034918</v>
      </c>
      <c r="M157" s="60">
        <f t="shared" ca="1" si="63"/>
        <v>1.9447118824711516</v>
      </c>
      <c r="N157" s="60">
        <f t="shared" ca="1" si="63"/>
        <v>2.1718247466303371</v>
      </c>
      <c r="O157" s="60">
        <f t="shared" ca="1" si="63"/>
        <v>2.3843709112247202</v>
      </c>
      <c r="P157" s="60">
        <f t="shared" ca="1" si="63"/>
        <v>2.5832256940105331</v>
      </c>
      <c r="Q157" s="60">
        <f t="shared" ca="1" si="63"/>
        <v>2.7692119716105861</v>
      </c>
      <c r="R157" s="60">
        <f t="shared" ca="1" si="63"/>
        <v>2.9431033257724142</v>
      </c>
      <c r="S157" s="60">
        <f t="shared" ca="1" si="63"/>
        <v>3.1056270004640094</v>
      </c>
      <c r="T157" s="60">
        <f t="shared" ca="1" si="63"/>
        <v>3.2574666812073296</v>
      </c>
      <c r="U157" s="60">
        <f t="shared" ca="1" si="63"/>
        <v>4.2411594250181501</v>
      </c>
      <c r="V157" s="60">
        <f t="shared" ca="1" si="63"/>
        <v>4.3621477974376557</v>
      </c>
      <c r="W157" s="60">
        <f t="shared" ca="1" si="63"/>
        <v>4.4592053653203063</v>
      </c>
      <c r="X157" s="60">
        <f t="shared" ca="1" si="63"/>
        <v>4.5467969865558633</v>
      </c>
      <c r="Y157" s="60">
        <f t="shared" ca="1" si="63"/>
        <v>84.396888076404124</v>
      </c>
      <c r="Z157" s="60"/>
      <c r="AA157" s="7"/>
      <c r="AB157" s="7"/>
    </row>
    <row r="158" spans="1:28" ht="15">
      <c r="D158" s="59" t="s">
        <v>135</v>
      </c>
      <c r="E158" s="60">
        <f ca="1">E157</f>
        <v>6.2233569388403118E-2</v>
      </c>
      <c r="F158" s="60">
        <f t="shared" ref="F158:X158" ca="1" si="64">E158+F157</f>
        <v>0.24711055148317812</v>
      </c>
      <c r="G158" s="60">
        <f t="shared" ca="1" si="64"/>
        <v>0.61142030267559888</v>
      </c>
      <c r="H158" s="60">
        <f t="shared" ca="1" si="64"/>
        <v>1.2066847450142784</v>
      </c>
      <c r="I158" s="60">
        <f t="shared" ca="1" si="64"/>
        <v>2.077742808658857</v>
      </c>
      <c r="J158" s="60">
        <f t="shared" ca="1" si="64"/>
        <v>3.2441042948511911</v>
      </c>
      <c r="K158" s="60">
        <f t="shared" ca="1" si="64"/>
        <v>4.6871065740835061</v>
      </c>
      <c r="L158" s="60">
        <f t="shared" ca="1" si="64"/>
        <v>6.389207786386998</v>
      </c>
      <c r="M158" s="60">
        <f t="shared" ca="1" si="64"/>
        <v>8.3339196688581492</v>
      </c>
      <c r="N158" s="60">
        <f t="shared" ca="1" si="64"/>
        <v>10.505744415488486</v>
      </c>
      <c r="O158" s="60">
        <f t="shared" ca="1" si="64"/>
        <v>12.890115326713207</v>
      </c>
      <c r="P158" s="60">
        <f t="shared" ca="1" si="64"/>
        <v>15.473341020723741</v>
      </c>
      <c r="Q158" s="60">
        <f t="shared" ca="1" si="64"/>
        <v>18.242552992334325</v>
      </c>
      <c r="R158" s="60">
        <f t="shared" ca="1" si="64"/>
        <v>21.185656318106737</v>
      </c>
      <c r="S158" s="60">
        <f t="shared" ca="1" si="64"/>
        <v>24.291283318570748</v>
      </c>
      <c r="T158" s="60">
        <f t="shared" ca="1" si="64"/>
        <v>27.548749999778078</v>
      </c>
      <c r="U158" s="60">
        <f t="shared" ca="1" si="64"/>
        <v>31.789909424796228</v>
      </c>
      <c r="V158" s="60">
        <f t="shared" ca="1" si="64"/>
        <v>36.152057222233886</v>
      </c>
      <c r="W158" s="60">
        <f t="shared" ca="1" si="64"/>
        <v>40.611262587554194</v>
      </c>
      <c r="X158" s="60">
        <f t="shared" ca="1" si="64"/>
        <v>45.158059574110055</v>
      </c>
      <c r="Y158" s="60"/>
      <c r="Z158" s="60"/>
    </row>
    <row r="159" spans="1:28">
      <c r="E159" s="37"/>
      <c r="F159" s="44"/>
      <c r="G159" s="44"/>
      <c r="H159" s="44"/>
      <c r="I159" s="44"/>
      <c r="J159" s="44"/>
      <c r="K159" s="44"/>
      <c r="L159" s="44"/>
      <c r="M159" s="44"/>
      <c r="N159" s="44"/>
      <c r="O159" s="44"/>
      <c r="P159" s="44"/>
      <c r="Q159" s="44"/>
      <c r="R159" s="44"/>
      <c r="S159" s="44"/>
      <c r="T159" s="44"/>
      <c r="U159" s="44"/>
      <c r="V159" s="44"/>
      <c r="W159" s="44"/>
      <c r="X159" s="44"/>
      <c r="Y159" s="44"/>
      <c r="Z159" s="44"/>
    </row>
    <row r="160" spans="1:28">
      <c r="E160" s="37"/>
      <c r="F160" s="44"/>
      <c r="G160" s="44"/>
      <c r="H160" s="44"/>
      <c r="I160" s="44"/>
      <c r="J160" s="44"/>
      <c r="K160" s="44"/>
      <c r="L160" s="44"/>
      <c r="M160" s="44"/>
      <c r="N160" s="44"/>
      <c r="O160" s="44"/>
      <c r="P160" s="44"/>
      <c r="Q160" s="44"/>
      <c r="R160" s="44"/>
      <c r="S160" s="44"/>
      <c r="T160" s="44"/>
      <c r="U160" s="44"/>
      <c r="V160" s="44"/>
      <c r="W160" s="44"/>
      <c r="X160" s="44"/>
      <c r="Y160" s="44"/>
      <c r="Z160" s="44"/>
    </row>
    <row r="161" spans="1:25" ht="15">
      <c r="A161" s="64" t="str">
        <f>CONCATENATE("ACHIEVABLE SAVINGS - CUMULATIVE BY MILL BIN - FOR MEASURE - ",D162)</f>
        <v>ACHIEVABLE SAVINGS - CUMULATIVE BY MILL BIN - FOR MEASURE - Clothes Dryer</v>
      </c>
      <c r="D161" s="7" t="s">
        <v>211</v>
      </c>
      <c r="E161" s="57">
        <v>2015</v>
      </c>
      <c r="F161" s="51">
        <v>2016</v>
      </c>
      <c r="G161" s="51">
        <v>2017</v>
      </c>
      <c r="H161" s="51">
        <v>2018</v>
      </c>
      <c r="I161" s="51">
        <v>2019</v>
      </c>
      <c r="J161" s="51">
        <v>2020</v>
      </c>
      <c r="K161" s="51">
        <v>2021</v>
      </c>
      <c r="L161" s="51">
        <v>2022</v>
      </c>
      <c r="M161" s="51">
        <v>2023</v>
      </c>
      <c r="N161" s="51">
        <v>2024</v>
      </c>
      <c r="O161" s="51">
        <v>2025</v>
      </c>
      <c r="P161" s="51">
        <v>2026</v>
      </c>
      <c r="Q161" s="51">
        <v>2027</v>
      </c>
      <c r="R161" s="51">
        <v>2028</v>
      </c>
      <c r="S161" s="51">
        <v>2029</v>
      </c>
      <c r="T161" s="51">
        <v>2030</v>
      </c>
      <c r="U161" s="51">
        <v>2031</v>
      </c>
      <c r="V161" s="51">
        <v>2032</v>
      </c>
      <c r="W161" s="51">
        <v>2033</v>
      </c>
      <c r="X161" s="51">
        <v>2034</v>
      </c>
      <c r="Y161" s="52" t="s">
        <v>146</v>
      </c>
    </row>
    <row r="162" spans="1:25" ht="15">
      <c r="D162" s="50" t="str">
        <f>$C$8</f>
        <v>Clothes Dryer</v>
      </c>
      <c r="E162" s="58" t="str">
        <f>CONCATENATE("aMW_",E$11)</f>
        <v>aMW_2016</v>
      </c>
      <c r="F162" s="53" t="str">
        <f t="shared" ref="F162:X162" si="65">CONCATENATE("aMW_",F$11)</f>
        <v>aMW_2017</v>
      </c>
      <c r="G162" s="53" t="str">
        <f t="shared" si="65"/>
        <v>aMW_2018</v>
      </c>
      <c r="H162" s="53" t="str">
        <f t="shared" si="65"/>
        <v>aMW_2019</v>
      </c>
      <c r="I162" s="53" t="str">
        <f t="shared" si="65"/>
        <v>aMW_2020</v>
      </c>
      <c r="J162" s="53" t="str">
        <f t="shared" si="65"/>
        <v>aMW_2021</v>
      </c>
      <c r="K162" s="53" t="str">
        <f t="shared" si="65"/>
        <v>aMW_2022</v>
      </c>
      <c r="L162" s="53" t="str">
        <f t="shared" si="65"/>
        <v>aMW_2023</v>
      </c>
      <c r="M162" s="53" t="str">
        <f t="shared" si="65"/>
        <v>aMW_2024</v>
      </c>
      <c r="N162" s="53" t="str">
        <f t="shared" si="65"/>
        <v>aMW_2025</v>
      </c>
      <c r="O162" s="53" t="str">
        <f t="shared" si="65"/>
        <v>aMW_2026</v>
      </c>
      <c r="P162" s="53" t="str">
        <f t="shared" si="65"/>
        <v>aMW_2027</v>
      </c>
      <c r="Q162" s="53" t="str">
        <f t="shared" si="65"/>
        <v>aMW_2028</v>
      </c>
      <c r="R162" s="53" t="str">
        <f t="shared" si="65"/>
        <v>aMW_2029</v>
      </c>
      <c r="S162" s="53" t="str">
        <f t="shared" si="65"/>
        <v>aMW_2030</v>
      </c>
      <c r="T162" s="53" t="str">
        <f t="shared" si="65"/>
        <v>aMW_2031</v>
      </c>
      <c r="U162" s="53" t="str">
        <f t="shared" si="65"/>
        <v>aMW_2032</v>
      </c>
      <c r="V162" s="53" t="str">
        <f t="shared" si="65"/>
        <v>aMW_2033</v>
      </c>
      <c r="W162" s="53" t="str">
        <f t="shared" si="65"/>
        <v>aMW_2034</v>
      </c>
      <c r="X162" s="53" t="str">
        <f t="shared" si="65"/>
        <v>aMW_2035</v>
      </c>
      <c r="Y162" s="54" t="s">
        <v>146</v>
      </c>
    </row>
    <row r="163" spans="1:25">
      <c r="D163" s="7" t="s">
        <v>68</v>
      </c>
      <c r="E163" s="131">
        <f t="shared" ref="E163:E183" si="66">E124</f>
        <v>0</v>
      </c>
      <c r="F163" s="132">
        <f t="shared" ref="F163:X163" si="67">E163+F124</f>
        <v>0</v>
      </c>
      <c r="G163" s="132">
        <f t="shared" si="67"/>
        <v>0</v>
      </c>
      <c r="H163" s="132">
        <f t="shared" si="67"/>
        <v>0</v>
      </c>
      <c r="I163" s="132">
        <f t="shared" si="67"/>
        <v>0</v>
      </c>
      <c r="J163" s="132">
        <f t="shared" si="67"/>
        <v>0</v>
      </c>
      <c r="K163" s="132">
        <f t="shared" si="67"/>
        <v>0</v>
      </c>
      <c r="L163" s="132">
        <f t="shared" si="67"/>
        <v>0</v>
      </c>
      <c r="M163" s="132">
        <f t="shared" si="67"/>
        <v>0</v>
      </c>
      <c r="N163" s="132">
        <f t="shared" si="67"/>
        <v>0</v>
      </c>
      <c r="O163" s="132">
        <f t="shared" si="67"/>
        <v>0</v>
      </c>
      <c r="P163" s="132">
        <f t="shared" si="67"/>
        <v>0</v>
      </c>
      <c r="Q163" s="132">
        <f t="shared" si="67"/>
        <v>0</v>
      </c>
      <c r="R163" s="132">
        <f t="shared" si="67"/>
        <v>0</v>
      </c>
      <c r="S163" s="132">
        <f t="shared" si="67"/>
        <v>0</v>
      </c>
      <c r="T163" s="132">
        <f t="shared" si="67"/>
        <v>0</v>
      </c>
      <c r="U163" s="132">
        <f t="shared" si="67"/>
        <v>0</v>
      </c>
      <c r="V163" s="132">
        <f t="shared" si="67"/>
        <v>0</v>
      </c>
      <c r="W163" s="132">
        <f t="shared" si="67"/>
        <v>0</v>
      </c>
      <c r="X163" s="132">
        <f t="shared" si="67"/>
        <v>0</v>
      </c>
      <c r="Y163" s="132">
        <f>Y124</f>
        <v>0</v>
      </c>
    </row>
    <row r="164" spans="1:25">
      <c r="D164" s="7" t="s">
        <v>246</v>
      </c>
      <c r="E164" s="131">
        <f t="shared" si="66"/>
        <v>0</v>
      </c>
      <c r="F164" s="132">
        <f t="shared" ref="F164:X164" si="68">E164+F125</f>
        <v>0</v>
      </c>
      <c r="G164" s="132">
        <f t="shared" si="68"/>
        <v>0</v>
      </c>
      <c r="H164" s="132">
        <f t="shared" si="68"/>
        <v>0</v>
      </c>
      <c r="I164" s="132">
        <f t="shared" si="68"/>
        <v>0</v>
      </c>
      <c r="J164" s="132">
        <f t="shared" si="68"/>
        <v>0</v>
      </c>
      <c r="K164" s="132">
        <f t="shared" si="68"/>
        <v>0</v>
      </c>
      <c r="L164" s="132">
        <f t="shared" si="68"/>
        <v>0</v>
      </c>
      <c r="M164" s="132">
        <f t="shared" si="68"/>
        <v>0</v>
      </c>
      <c r="N164" s="132">
        <f t="shared" si="68"/>
        <v>0</v>
      </c>
      <c r="O164" s="132">
        <f t="shared" si="68"/>
        <v>0</v>
      </c>
      <c r="P164" s="132">
        <f t="shared" si="68"/>
        <v>0</v>
      </c>
      <c r="Q164" s="132">
        <f t="shared" si="68"/>
        <v>0</v>
      </c>
      <c r="R164" s="132">
        <f t="shared" si="68"/>
        <v>0</v>
      </c>
      <c r="S164" s="132">
        <f t="shared" si="68"/>
        <v>0</v>
      </c>
      <c r="T164" s="132">
        <f t="shared" si="68"/>
        <v>0</v>
      </c>
      <c r="U164" s="132">
        <f t="shared" si="68"/>
        <v>0</v>
      </c>
      <c r="V164" s="132">
        <f t="shared" si="68"/>
        <v>0</v>
      </c>
      <c r="W164" s="132">
        <f t="shared" si="68"/>
        <v>0</v>
      </c>
      <c r="X164" s="132">
        <f t="shared" si="68"/>
        <v>0</v>
      </c>
      <c r="Y164" s="132">
        <f t="shared" ref="Y164:Y194" si="69">Y125</f>
        <v>0</v>
      </c>
    </row>
    <row r="165" spans="1:25">
      <c r="D165" s="7" t="s">
        <v>73</v>
      </c>
      <c r="E165" s="131">
        <f t="shared" si="66"/>
        <v>0</v>
      </c>
      <c r="F165" s="132">
        <f t="shared" ref="F165:X165" si="70">E165+F126</f>
        <v>0</v>
      </c>
      <c r="G165" s="132">
        <f t="shared" si="70"/>
        <v>0</v>
      </c>
      <c r="H165" s="132">
        <f t="shared" si="70"/>
        <v>0</v>
      </c>
      <c r="I165" s="132">
        <f t="shared" si="70"/>
        <v>0</v>
      </c>
      <c r="J165" s="132">
        <f t="shared" si="70"/>
        <v>0</v>
      </c>
      <c r="K165" s="132">
        <f t="shared" si="70"/>
        <v>0</v>
      </c>
      <c r="L165" s="132">
        <f t="shared" si="70"/>
        <v>0</v>
      </c>
      <c r="M165" s="132">
        <f t="shared" si="70"/>
        <v>0</v>
      </c>
      <c r="N165" s="132">
        <f t="shared" si="70"/>
        <v>0</v>
      </c>
      <c r="O165" s="132">
        <f t="shared" si="70"/>
        <v>0</v>
      </c>
      <c r="P165" s="132">
        <f t="shared" si="70"/>
        <v>0</v>
      </c>
      <c r="Q165" s="132">
        <f t="shared" si="70"/>
        <v>0</v>
      </c>
      <c r="R165" s="132">
        <f t="shared" si="70"/>
        <v>0</v>
      </c>
      <c r="S165" s="132">
        <f t="shared" si="70"/>
        <v>0</v>
      </c>
      <c r="T165" s="132">
        <f t="shared" si="70"/>
        <v>0</v>
      </c>
      <c r="U165" s="132">
        <f t="shared" si="70"/>
        <v>0</v>
      </c>
      <c r="V165" s="132">
        <f t="shared" si="70"/>
        <v>0</v>
      </c>
      <c r="W165" s="132">
        <f t="shared" si="70"/>
        <v>0</v>
      </c>
      <c r="X165" s="132">
        <f t="shared" si="70"/>
        <v>0</v>
      </c>
      <c r="Y165" s="132">
        <f t="shared" si="69"/>
        <v>0</v>
      </c>
    </row>
    <row r="166" spans="1:25">
      <c r="D166" s="7" t="s">
        <v>76</v>
      </c>
      <c r="E166" s="131">
        <f t="shared" si="66"/>
        <v>0</v>
      </c>
      <c r="F166" s="132">
        <f t="shared" ref="F166:X166" si="71">E166+F127</f>
        <v>0</v>
      </c>
      <c r="G166" s="132">
        <f t="shared" si="71"/>
        <v>0</v>
      </c>
      <c r="H166" s="132">
        <f t="shared" si="71"/>
        <v>0</v>
      </c>
      <c r="I166" s="132">
        <f t="shared" si="71"/>
        <v>0</v>
      </c>
      <c r="J166" s="132">
        <f t="shared" si="71"/>
        <v>0</v>
      </c>
      <c r="K166" s="132">
        <f t="shared" si="71"/>
        <v>0</v>
      </c>
      <c r="L166" s="132">
        <f t="shared" si="71"/>
        <v>0</v>
      </c>
      <c r="M166" s="132">
        <f t="shared" si="71"/>
        <v>0</v>
      </c>
      <c r="N166" s="132">
        <f t="shared" si="71"/>
        <v>0</v>
      </c>
      <c r="O166" s="132">
        <f t="shared" si="71"/>
        <v>0</v>
      </c>
      <c r="P166" s="132">
        <f t="shared" si="71"/>
        <v>0</v>
      </c>
      <c r="Q166" s="132">
        <f t="shared" si="71"/>
        <v>0</v>
      </c>
      <c r="R166" s="132">
        <f t="shared" si="71"/>
        <v>0</v>
      </c>
      <c r="S166" s="132">
        <f t="shared" si="71"/>
        <v>0</v>
      </c>
      <c r="T166" s="132">
        <f t="shared" si="71"/>
        <v>0</v>
      </c>
      <c r="U166" s="132">
        <f t="shared" si="71"/>
        <v>0</v>
      </c>
      <c r="V166" s="132">
        <f t="shared" si="71"/>
        <v>0</v>
      </c>
      <c r="W166" s="132">
        <f t="shared" si="71"/>
        <v>0</v>
      </c>
      <c r="X166" s="132">
        <f t="shared" si="71"/>
        <v>0</v>
      </c>
      <c r="Y166" s="132">
        <f t="shared" si="69"/>
        <v>0</v>
      </c>
    </row>
    <row r="167" spans="1:25">
      <c r="D167" s="7" t="s">
        <v>79</v>
      </c>
      <c r="E167" s="131">
        <f t="shared" si="66"/>
        <v>0</v>
      </c>
      <c r="F167" s="132">
        <f t="shared" ref="F167:X167" si="72">E167+F128</f>
        <v>0</v>
      </c>
      <c r="G167" s="132">
        <f t="shared" si="72"/>
        <v>0</v>
      </c>
      <c r="H167" s="132">
        <f t="shared" si="72"/>
        <v>0</v>
      </c>
      <c r="I167" s="132">
        <f t="shared" si="72"/>
        <v>0</v>
      </c>
      <c r="J167" s="132">
        <f t="shared" si="72"/>
        <v>0</v>
      </c>
      <c r="K167" s="132">
        <f t="shared" si="72"/>
        <v>0</v>
      </c>
      <c r="L167" s="132">
        <f t="shared" si="72"/>
        <v>0</v>
      </c>
      <c r="M167" s="132">
        <f t="shared" si="72"/>
        <v>0</v>
      </c>
      <c r="N167" s="132">
        <f t="shared" si="72"/>
        <v>0</v>
      </c>
      <c r="O167" s="132">
        <f t="shared" si="72"/>
        <v>0</v>
      </c>
      <c r="P167" s="132">
        <f t="shared" si="72"/>
        <v>0</v>
      </c>
      <c r="Q167" s="132">
        <f t="shared" si="72"/>
        <v>0</v>
      </c>
      <c r="R167" s="132">
        <f t="shared" si="72"/>
        <v>0</v>
      </c>
      <c r="S167" s="132">
        <f t="shared" si="72"/>
        <v>0</v>
      </c>
      <c r="T167" s="132">
        <f t="shared" si="72"/>
        <v>0</v>
      </c>
      <c r="U167" s="132">
        <f t="shared" si="72"/>
        <v>0</v>
      </c>
      <c r="V167" s="132">
        <f t="shared" si="72"/>
        <v>0</v>
      </c>
      <c r="W167" s="132">
        <f t="shared" si="72"/>
        <v>0</v>
      </c>
      <c r="X167" s="132">
        <f t="shared" si="72"/>
        <v>0</v>
      </c>
      <c r="Y167" s="132">
        <f t="shared" si="69"/>
        <v>0</v>
      </c>
    </row>
    <row r="168" spans="1:25">
      <c r="D168" s="7" t="s">
        <v>82</v>
      </c>
      <c r="E168" s="131">
        <f t="shared" si="66"/>
        <v>0</v>
      </c>
      <c r="F168" s="132">
        <f t="shared" ref="F168:X168" si="73">E168+F129</f>
        <v>0</v>
      </c>
      <c r="G168" s="132">
        <f t="shared" si="73"/>
        <v>0</v>
      </c>
      <c r="H168" s="132">
        <f t="shared" si="73"/>
        <v>0</v>
      </c>
      <c r="I168" s="132">
        <f t="shared" si="73"/>
        <v>0</v>
      </c>
      <c r="J168" s="132">
        <f t="shared" si="73"/>
        <v>0</v>
      </c>
      <c r="K168" s="132">
        <f t="shared" si="73"/>
        <v>0</v>
      </c>
      <c r="L168" s="132">
        <f t="shared" si="73"/>
        <v>0</v>
      </c>
      <c r="M168" s="132">
        <f t="shared" si="73"/>
        <v>0</v>
      </c>
      <c r="N168" s="132">
        <f t="shared" si="73"/>
        <v>0</v>
      </c>
      <c r="O168" s="132">
        <f t="shared" si="73"/>
        <v>0</v>
      </c>
      <c r="P168" s="132">
        <f t="shared" si="73"/>
        <v>0</v>
      </c>
      <c r="Q168" s="132">
        <f t="shared" si="73"/>
        <v>0</v>
      </c>
      <c r="R168" s="132">
        <f t="shared" si="73"/>
        <v>0</v>
      </c>
      <c r="S168" s="132">
        <f t="shared" si="73"/>
        <v>0</v>
      </c>
      <c r="T168" s="132">
        <f t="shared" si="73"/>
        <v>0</v>
      </c>
      <c r="U168" s="132">
        <f t="shared" si="73"/>
        <v>0</v>
      </c>
      <c r="V168" s="132">
        <f t="shared" si="73"/>
        <v>0</v>
      </c>
      <c r="W168" s="132">
        <f t="shared" si="73"/>
        <v>0</v>
      </c>
      <c r="X168" s="132">
        <f t="shared" si="73"/>
        <v>0</v>
      </c>
      <c r="Y168" s="132">
        <f t="shared" si="69"/>
        <v>0</v>
      </c>
    </row>
    <row r="169" spans="1:25">
      <c r="D169" s="7" t="s">
        <v>85</v>
      </c>
      <c r="E169" s="131">
        <f t="shared" si="66"/>
        <v>0</v>
      </c>
      <c r="F169" s="132">
        <f t="shared" ref="F169:X169" si="74">E169+F130</f>
        <v>0</v>
      </c>
      <c r="G169" s="132">
        <f t="shared" si="74"/>
        <v>0</v>
      </c>
      <c r="H169" s="132">
        <f t="shared" si="74"/>
        <v>0</v>
      </c>
      <c r="I169" s="132">
        <f t="shared" si="74"/>
        <v>0</v>
      </c>
      <c r="J169" s="132">
        <f t="shared" si="74"/>
        <v>0</v>
      </c>
      <c r="K169" s="132">
        <f t="shared" si="74"/>
        <v>0</v>
      </c>
      <c r="L169" s="132">
        <f t="shared" si="74"/>
        <v>0</v>
      </c>
      <c r="M169" s="132">
        <f t="shared" si="74"/>
        <v>0</v>
      </c>
      <c r="N169" s="132">
        <f t="shared" si="74"/>
        <v>0</v>
      </c>
      <c r="O169" s="132">
        <f t="shared" si="74"/>
        <v>0</v>
      </c>
      <c r="P169" s="132">
        <f t="shared" si="74"/>
        <v>0</v>
      </c>
      <c r="Q169" s="132">
        <f t="shared" si="74"/>
        <v>0</v>
      </c>
      <c r="R169" s="132">
        <f t="shared" si="74"/>
        <v>0</v>
      </c>
      <c r="S169" s="132">
        <f t="shared" si="74"/>
        <v>0</v>
      </c>
      <c r="T169" s="132">
        <f t="shared" si="74"/>
        <v>0</v>
      </c>
      <c r="U169" s="132">
        <f t="shared" si="74"/>
        <v>0</v>
      </c>
      <c r="V169" s="132">
        <f t="shared" si="74"/>
        <v>0</v>
      </c>
      <c r="W169" s="132">
        <f t="shared" si="74"/>
        <v>0</v>
      </c>
      <c r="X169" s="132">
        <f t="shared" si="74"/>
        <v>0</v>
      </c>
      <c r="Y169" s="132">
        <f t="shared" si="69"/>
        <v>0</v>
      </c>
    </row>
    <row r="170" spans="1:25">
      <c r="D170" s="7" t="s">
        <v>88</v>
      </c>
      <c r="E170" s="131">
        <f t="shared" si="66"/>
        <v>0</v>
      </c>
      <c r="F170" s="132">
        <f t="shared" ref="F170:X170" si="75">E170+F131</f>
        <v>0</v>
      </c>
      <c r="G170" s="132">
        <f t="shared" si="75"/>
        <v>0</v>
      </c>
      <c r="H170" s="132">
        <f t="shared" si="75"/>
        <v>0</v>
      </c>
      <c r="I170" s="132">
        <f t="shared" si="75"/>
        <v>0</v>
      </c>
      <c r="J170" s="132">
        <f t="shared" si="75"/>
        <v>0</v>
      </c>
      <c r="K170" s="132">
        <f t="shared" si="75"/>
        <v>0</v>
      </c>
      <c r="L170" s="132">
        <f t="shared" si="75"/>
        <v>0</v>
      </c>
      <c r="M170" s="132">
        <f t="shared" si="75"/>
        <v>0</v>
      </c>
      <c r="N170" s="132">
        <f t="shared" si="75"/>
        <v>0</v>
      </c>
      <c r="O170" s="132">
        <f t="shared" si="75"/>
        <v>0</v>
      </c>
      <c r="P170" s="132">
        <f t="shared" si="75"/>
        <v>0</v>
      </c>
      <c r="Q170" s="132">
        <f t="shared" si="75"/>
        <v>0</v>
      </c>
      <c r="R170" s="132">
        <f t="shared" si="75"/>
        <v>0</v>
      </c>
      <c r="S170" s="132">
        <f t="shared" si="75"/>
        <v>0</v>
      </c>
      <c r="T170" s="132">
        <f t="shared" si="75"/>
        <v>0</v>
      </c>
      <c r="U170" s="132">
        <f t="shared" si="75"/>
        <v>0</v>
      </c>
      <c r="V170" s="132">
        <f t="shared" si="75"/>
        <v>0</v>
      </c>
      <c r="W170" s="132">
        <f t="shared" si="75"/>
        <v>0</v>
      </c>
      <c r="X170" s="132">
        <f t="shared" si="75"/>
        <v>0</v>
      </c>
      <c r="Y170" s="132">
        <f t="shared" si="69"/>
        <v>0</v>
      </c>
    </row>
    <row r="171" spans="1:25">
      <c r="D171" s="7" t="s">
        <v>91</v>
      </c>
      <c r="E171" s="131">
        <f t="shared" si="66"/>
        <v>0</v>
      </c>
      <c r="F171" s="132">
        <f t="shared" ref="F171:X171" si="76">E171+F132</f>
        <v>0</v>
      </c>
      <c r="G171" s="132">
        <f t="shared" si="76"/>
        <v>0</v>
      </c>
      <c r="H171" s="132">
        <f t="shared" si="76"/>
        <v>0</v>
      </c>
      <c r="I171" s="132">
        <f t="shared" si="76"/>
        <v>0</v>
      </c>
      <c r="J171" s="132">
        <f t="shared" si="76"/>
        <v>0</v>
      </c>
      <c r="K171" s="132">
        <f t="shared" si="76"/>
        <v>0</v>
      </c>
      <c r="L171" s="132">
        <f t="shared" si="76"/>
        <v>0</v>
      </c>
      <c r="M171" s="132">
        <f t="shared" si="76"/>
        <v>0</v>
      </c>
      <c r="N171" s="132">
        <f t="shared" si="76"/>
        <v>0</v>
      </c>
      <c r="O171" s="132">
        <f t="shared" si="76"/>
        <v>0</v>
      </c>
      <c r="P171" s="132">
        <f t="shared" si="76"/>
        <v>0</v>
      </c>
      <c r="Q171" s="132">
        <f t="shared" si="76"/>
        <v>0</v>
      </c>
      <c r="R171" s="132">
        <f t="shared" si="76"/>
        <v>0</v>
      </c>
      <c r="S171" s="132">
        <f t="shared" si="76"/>
        <v>0</v>
      </c>
      <c r="T171" s="132">
        <f t="shared" si="76"/>
        <v>0</v>
      </c>
      <c r="U171" s="132">
        <f t="shared" si="76"/>
        <v>0</v>
      </c>
      <c r="V171" s="132">
        <f t="shared" si="76"/>
        <v>0</v>
      </c>
      <c r="W171" s="132">
        <f t="shared" si="76"/>
        <v>0</v>
      </c>
      <c r="X171" s="132">
        <f t="shared" si="76"/>
        <v>0</v>
      </c>
      <c r="Y171" s="132">
        <f t="shared" si="69"/>
        <v>0</v>
      </c>
    </row>
    <row r="172" spans="1:25">
      <c r="D172" s="7" t="s">
        <v>94</v>
      </c>
      <c r="E172" s="131">
        <f t="shared" si="66"/>
        <v>0</v>
      </c>
      <c r="F172" s="132">
        <f t="shared" ref="F172:X172" si="77">E172+F133</f>
        <v>0</v>
      </c>
      <c r="G172" s="132">
        <f t="shared" si="77"/>
        <v>0</v>
      </c>
      <c r="H172" s="132">
        <f t="shared" si="77"/>
        <v>0</v>
      </c>
      <c r="I172" s="132">
        <f t="shared" si="77"/>
        <v>0</v>
      </c>
      <c r="J172" s="132">
        <f t="shared" si="77"/>
        <v>0</v>
      </c>
      <c r="K172" s="132">
        <f t="shared" si="77"/>
        <v>0</v>
      </c>
      <c r="L172" s="132">
        <f t="shared" si="77"/>
        <v>0</v>
      </c>
      <c r="M172" s="132">
        <f t="shared" si="77"/>
        <v>0</v>
      </c>
      <c r="N172" s="132">
        <f t="shared" si="77"/>
        <v>0</v>
      </c>
      <c r="O172" s="132">
        <f t="shared" si="77"/>
        <v>0</v>
      </c>
      <c r="P172" s="132">
        <f t="shared" si="77"/>
        <v>0</v>
      </c>
      <c r="Q172" s="132">
        <f t="shared" si="77"/>
        <v>0</v>
      </c>
      <c r="R172" s="132">
        <f t="shared" si="77"/>
        <v>0</v>
      </c>
      <c r="S172" s="132">
        <f t="shared" si="77"/>
        <v>0</v>
      </c>
      <c r="T172" s="132">
        <f t="shared" si="77"/>
        <v>0</v>
      </c>
      <c r="U172" s="132">
        <f t="shared" si="77"/>
        <v>0</v>
      </c>
      <c r="V172" s="132">
        <f t="shared" si="77"/>
        <v>0</v>
      </c>
      <c r="W172" s="132">
        <f t="shared" si="77"/>
        <v>0</v>
      </c>
      <c r="X172" s="132">
        <f t="shared" si="77"/>
        <v>0</v>
      </c>
      <c r="Y172" s="132">
        <f t="shared" si="69"/>
        <v>0</v>
      </c>
    </row>
    <row r="173" spans="1:25">
      <c r="D173" s="7" t="s">
        <v>97</v>
      </c>
      <c r="E173" s="131">
        <f t="shared" si="66"/>
        <v>0</v>
      </c>
      <c r="F173" s="132">
        <f t="shared" ref="F173:X173" si="78">E173+F134</f>
        <v>0</v>
      </c>
      <c r="G173" s="132">
        <f t="shared" si="78"/>
        <v>0</v>
      </c>
      <c r="H173" s="132">
        <f t="shared" si="78"/>
        <v>0</v>
      </c>
      <c r="I173" s="132">
        <f t="shared" si="78"/>
        <v>0</v>
      </c>
      <c r="J173" s="132">
        <f t="shared" si="78"/>
        <v>0</v>
      </c>
      <c r="K173" s="132">
        <f t="shared" si="78"/>
        <v>0</v>
      </c>
      <c r="L173" s="132">
        <f t="shared" si="78"/>
        <v>0</v>
      </c>
      <c r="M173" s="132">
        <f t="shared" si="78"/>
        <v>0</v>
      </c>
      <c r="N173" s="132">
        <f t="shared" si="78"/>
        <v>0</v>
      </c>
      <c r="O173" s="132">
        <f t="shared" si="78"/>
        <v>0</v>
      </c>
      <c r="P173" s="132">
        <f t="shared" si="78"/>
        <v>0</v>
      </c>
      <c r="Q173" s="132">
        <f t="shared" si="78"/>
        <v>0</v>
      </c>
      <c r="R173" s="132">
        <f t="shared" si="78"/>
        <v>0</v>
      </c>
      <c r="S173" s="132">
        <f t="shared" si="78"/>
        <v>0</v>
      </c>
      <c r="T173" s="132">
        <f t="shared" si="78"/>
        <v>0</v>
      </c>
      <c r="U173" s="132">
        <f t="shared" si="78"/>
        <v>0</v>
      </c>
      <c r="V173" s="132">
        <f t="shared" si="78"/>
        <v>0</v>
      </c>
      <c r="W173" s="132">
        <f t="shared" si="78"/>
        <v>0</v>
      </c>
      <c r="X173" s="132">
        <f t="shared" si="78"/>
        <v>0</v>
      </c>
      <c r="Y173" s="132">
        <f t="shared" si="69"/>
        <v>0</v>
      </c>
    </row>
    <row r="174" spans="1:25">
      <c r="D174" s="7" t="s">
        <v>100</v>
      </c>
      <c r="E174" s="131">
        <f t="shared" si="66"/>
        <v>0</v>
      </c>
      <c r="F174" s="132">
        <f t="shared" ref="F174:X174" si="79">E174+F135</f>
        <v>0</v>
      </c>
      <c r="G174" s="132">
        <f t="shared" si="79"/>
        <v>0</v>
      </c>
      <c r="H174" s="132">
        <f t="shared" si="79"/>
        <v>0</v>
      </c>
      <c r="I174" s="132">
        <f t="shared" si="79"/>
        <v>0</v>
      </c>
      <c r="J174" s="132">
        <f t="shared" si="79"/>
        <v>0</v>
      </c>
      <c r="K174" s="132">
        <f t="shared" si="79"/>
        <v>0</v>
      </c>
      <c r="L174" s="132">
        <f t="shared" si="79"/>
        <v>0</v>
      </c>
      <c r="M174" s="132">
        <f t="shared" si="79"/>
        <v>0</v>
      </c>
      <c r="N174" s="132">
        <f t="shared" si="79"/>
        <v>0</v>
      </c>
      <c r="O174" s="132">
        <f t="shared" si="79"/>
        <v>0</v>
      </c>
      <c r="P174" s="132">
        <f t="shared" si="79"/>
        <v>0</v>
      </c>
      <c r="Q174" s="132">
        <f t="shared" si="79"/>
        <v>0</v>
      </c>
      <c r="R174" s="132">
        <f t="shared" si="79"/>
        <v>0</v>
      </c>
      <c r="S174" s="132">
        <f t="shared" si="79"/>
        <v>0</v>
      </c>
      <c r="T174" s="132">
        <f t="shared" si="79"/>
        <v>0</v>
      </c>
      <c r="U174" s="132">
        <f t="shared" si="79"/>
        <v>0</v>
      </c>
      <c r="V174" s="132">
        <f t="shared" si="79"/>
        <v>0</v>
      </c>
      <c r="W174" s="132">
        <f t="shared" si="79"/>
        <v>0</v>
      </c>
      <c r="X174" s="132">
        <f t="shared" si="79"/>
        <v>0</v>
      </c>
      <c r="Y174" s="132">
        <f t="shared" si="69"/>
        <v>0</v>
      </c>
    </row>
    <row r="175" spans="1:25">
      <c r="D175" s="7" t="s">
        <v>103</v>
      </c>
      <c r="E175" s="131">
        <f t="shared" si="66"/>
        <v>0</v>
      </c>
      <c r="F175" s="132">
        <f t="shared" ref="F175:X175" si="80">E175+F136</f>
        <v>0</v>
      </c>
      <c r="G175" s="132">
        <f t="shared" si="80"/>
        <v>0</v>
      </c>
      <c r="H175" s="132">
        <f t="shared" si="80"/>
        <v>0</v>
      </c>
      <c r="I175" s="132">
        <f t="shared" si="80"/>
        <v>0</v>
      </c>
      <c r="J175" s="132">
        <f t="shared" si="80"/>
        <v>0</v>
      </c>
      <c r="K175" s="132">
        <f t="shared" si="80"/>
        <v>0</v>
      </c>
      <c r="L175" s="132">
        <f t="shared" si="80"/>
        <v>0</v>
      </c>
      <c r="M175" s="132">
        <f t="shared" si="80"/>
        <v>0</v>
      </c>
      <c r="N175" s="132">
        <f t="shared" si="80"/>
        <v>0</v>
      </c>
      <c r="O175" s="132">
        <f t="shared" si="80"/>
        <v>0</v>
      </c>
      <c r="P175" s="132">
        <f t="shared" si="80"/>
        <v>0</v>
      </c>
      <c r="Q175" s="132">
        <f t="shared" si="80"/>
        <v>0</v>
      </c>
      <c r="R175" s="132">
        <f t="shared" si="80"/>
        <v>0</v>
      </c>
      <c r="S175" s="132">
        <f t="shared" si="80"/>
        <v>0</v>
      </c>
      <c r="T175" s="132">
        <f t="shared" si="80"/>
        <v>0</v>
      </c>
      <c r="U175" s="132">
        <f t="shared" si="80"/>
        <v>0</v>
      </c>
      <c r="V175" s="132">
        <f t="shared" si="80"/>
        <v>0</v>
      </c>
      <c r="W175" s="132">
        <f t="shared" si="80"/>
        <v>0</v>
      </c>
      <c r="X175" s="132">
        <f t="shared" si="80"/>
        <v>0</v>
      </c>
      <c r="Y175" s="132">
        <f t="shared" si="69"/>
        <v>0</v>
      </c>
    </row>
    <row r="176" spans="1:25">
      <c r="D176" s="7" t="s">
        <v>106</v>
      </c>
      <c r="E176" s="131">
        <f t="shared" ca="1" si="66"/>
        <v>6.2233569388403118E-2</v>
      </c>
      <c r="F176" s="132">
        <f t="shared" ref="F176:X176" ca="1" si="81">E176+F137</f>
        <v>0.24711055148317812</v>
      </c>
      <c r="G176" s="132">
        <f t="shared" ca="1" si="81"/>
        <v>0.61142030267559888</v>
      </c>
      <c r="H176" s="132">
        <f t="shared" ca="1" si="81"/>
        <v>1.2066847450142784</v>
      </c>
      <c r="I176" s="132">
        <f t="shared" ca="1" si="81"/>
        <v>2.077742808658857</v>
      </c>
      <c r="J176" s="132">
        <f t="shared" ca="1" si="81"/>
        <v>3.2441042948511911</v>
      </c>
      <c r="K176" s="132">
        <f t="shared" ca="1" si="81"/>
        <v>4.6871065740835061</v>
      </c>
      <c r="L176" s="132">
        <f t="shared" ca="1" si="81"/>
        <v>6.389207786386998</v>
      </c>
      <c r="M176" s="132">
        <f t="shared" ca="1" si="81"/>
        <v>8.3339196688581492</v>
      </c>
      <c r="N176" s="132">
        <f t="shared" ca="1" si="81"/>
        <v>10.505744415488486</v>
      </c>
      <c r="O176" s="132">
        <f t="shared" ca="1" si="81"/>
        <v>12.890115326713207</v>
      </c>
      <c r="P176" s="132">
        <f t="shared" ca="1" si="81"/>
        <v>15.473341020723741</v>
      </c>
      <c r="Q176" s="132">
        <f t="shared" ca="1" si="81"/>
        <v>18.242552992334325</v>
      </c>
      <c r="R176" s="132">
        <f t="shared" ca="1" si="81"/>
        <v>21.185656318106737</v>
      </c>
      <c r="S176" s="132">
        <f t="shared" ca="1" si="81"/>
        <v>24.291283318570748</v>
      </c>
      <c r="T176" s="132">
        <f t="shared" ca="1" si="81"/>
        <v>27.548749999778078</v>
      </c>
      <c r="U176" s="132">
        <f t="shared" ca="1" si="81"/>
        <v>31.789909424796228</v>
      </c>
      <c r="V176" s="132">
        <f t="shared" ca="1" si="81"/>
        <v>36.152057222233886</v>
      </c>
      <c r="W176" s="132">
        <f t="shared" ca="1" si="81"/>
        <v>40.611262587554194</v>
      </c>
      <c r="X176" s="132">
        <f t="shared" ca="1" si="81"/>
        <v>45.158059574110055</v>
      </c>
      <c r="Y176" s="132">
        <f t="shared" ca="1" si="69"/>
        <v>84.396888076404124</v>
      </c>
    </row>
    <row r="177" spans="4:25">
      <c r="D177" s="7" t="s">
        <v>109</v>
      </c>
      <c r="E177" s="131">
        <f t="shared" ca="1" si="66"/>
        <v>0</v>
      </c>
      <c r="F177" s="132">
        <f t="shared" ref="F177:X177" ca="1" si="82">E177+F138</f>
        <v>0</v>
      </c>
      <c r="G177" s="132">
        <f t="shared" ca="1" si="82"/>
        <v>0</v>
      </c>
      <c r="H177" s="132">
        <f t="shared" ca="1" si="82"/>
        <v>0</v>
      </c>
      <c r="I177" s="132">
        <f t="shared" ca="1" si="82"/>
        <v>0</v>
      </c>
      <c r="J177" s="132">
        <f t="shared" ca="1" si="82"/>
        <v>0</v>
      </c>
      <c r="K177" s="132">
        <f t="shared" ca="1" si="82"/>
        <v>0</v>
      </c>
      <c r="L177" s="132">
        <f t="shared" ca="1" si="82"/>
        <v>0</v>
      </c>
      <c r="M177" s="132">
        <f t="shared" ca="1" si="82"/>
        <v>0</v>
      </c>
      <c r="N177" s="132">
        <f t="shared" ca="1" si="82"/>
        <v>0</v>
      </c>
      <c r="O177" s="132">
        <f t="shared" ca="1" si="82"/>
        <v>0</v>
      </c>
      <c r="P177" s="132">
        <f t="shared" ca="1" si="82"/>
        <v>0</v>
      </c>
      <c r="Q177" s="132">
        <f t="shared" ca="1" si="82"/>
        <v>0</v>
      </c>
      <c r="R177" s="132">
        <f t="shared" ca="1" si="82"/>
        <v>0</v>
      </c>
      <c r="S177" s="132">
        <f t="shared" ca="1" si="82"/>
        <v>0</v>
      </c>
      <c r="T177" s="132">
        <f t="shared" ca="1" si="82"/>
        <v>0</v>
      </c>
      <c r="U177" s="132">
        <f t="shared" ca="1" si="82"/>
        <v>0</v>
      </c>
      <c r="V177" s="132">
        <f t="shared" ca="1" si="82"/>
        <v>0</v>
      </c>
      <c r="W177" s="132">
        <f t="shared" ca="1" si="82"/>
        <v>0</v>
      </c>
      <c r="X177" s="132">
        <f t="shared" ca="1" si="82"/>
        <v>0</v>
      </c>
      <c r="Y177" s="132">
        <f t="shared" ca="1" si="69"/>
        <v>0</v>
      </c>
    </row>
    <row r="178" spans="4:25">
      <c r="D178" s="7" t="s">
        <v>112</v>
      </c>
      <c r="E178" s="131">
        <f t="shared" ca="1" si="66"/>
        <v>0</v>
      </c>
      <c r="F178" s="132">
        <f t="shared" ref="F178:X178" ca="1" si="83">E178+F139</f>
        <v>0</v>
      </c>
      <c r="G178" s="132">
        <f t="shared" ca="1" si="83"/>
        <v>0</v>
      </c>
      <c r="H178" s="132">
        <f t="shared" ca="1" si="83"/>
        <v>0</v>
      </c>
      <c r="I178" s="132">
        <f t="shared" ca="1" si="83"/>
        <v>0</v>
      </c>
      <c r="J178" s="132">
        <f t="shared" ca="1" si="83"/>
        <v>0</v>
      </c>
      <c r="K178" s="132">
        <f t="shared" ca="1" si="83"/>
        <v>0</v>
      </c>
      <c r="L178" s="132">
        <f t="shared" ca="1" si="83"/>
        <v>0</v>
      </c>
      <c r="M178" s="132">
        <f t="shared" ca="1" si="83"/>
        <v>0</v>
      </c>
      <c r="N178" s="132">
        <f t="shared" ca="1" si="83"/>
        <v>0</v>
      </c>
      <c r="O178" s="132">
        <f t="shared" ca="1" si="83"/>
        <v>0</v>
      </c>
      <c r="P178" s="132">
        <f t="shared" ca="1" si="83"/>
        <v>0</v>
      </c>
      <c r="Q178" s="132">
        <f t="shared" ca="1" si="83"/>
        <v>0</v>
      </c>
      <c r="R178" s="132">
        <f t="shared" ca="1" si="83"/>
        <v>0</v>
      </c>
      <c r="S178" s="132">
        <f t="shared" ca="1" si="83"/>
        <v>0</v>
      </c>
      <c r="T178" s="132">
        <f t="shared" ca="1" si="83"/>
        <v>0</v>
      </c>
      <c r="U178" s="132">
        <f t="shared" ca="1" si="83"/>
        <v>0</v>
      </c>
      <c r="V178" s="132">
        <f t="shared" ca="1" si="83"/>
        <v>0</v>
      </c>
      <c r="W178" s="132">
        <f t="shared" ca="1" si="83"/>
        <v>0</v>
      </c>
      <c r="X178" s="132">
        <f t="shared" ca="1" si="83"/>
        <v>0</v>
      </c>
      <c r="Y178" s="132">
        <f t="shared" ca="1" si="69"/>
        <v>0</v>
      </c>
    </row>
    <row r="179" spans="4:25">
      <c r="D179" s="7" t="s">
        <v>115</v>
      </c>
      <c r="E179" s="131">
        <f t="shared" ca="1" si="66"/>
        <v>0</v>
      </c>
      <c r="F179" s="132">
        <f t="shared" ref="F179:X179" ca="1" si="84">E179+F140</f>
        <v>0</v>
      </c>
      <c r="G179" s="132">
        <f t="shared" ca="1" si="84"/>
        <v>0</v>
      </c>
      <c r="H179" s="132">
        <f t="shared" ca="1" si="84"/>
        <v>0</v>
      </c>
      <c r="I179" s="132">
        <f t="shared" ca="1" si="84"/>
        <v>0</v>
      </c>
      <c r="J179" s="132">
        <f t="shared" ca="1" si="84"/>
        <v>0</v>
      </c>
      <c r="K179" s="132">
        <f t="shared" ca="1" si="84"/>
        <v>0</v>
      </c>
      <c r="L179" s="132">
        <f t="shared" ca="1" si="84"/>
        <v>0</v>
      </c>
      <c r="M179" s="132">
        <f t="shared" ca="1" si="84"/>
        <v>0</v>
      </c>
      <c r="N179" s="132">
        <f t="shared" ca="1" si="84"/>
        <v>0</v>
      </c>
      <c r="O179" s="132">
        <f t="shared" ca="1" si="84"/>
        <v>0</v>
      </c>
      <c r="P179" s="132">
        <f t="shared" ca="1" si="84"/>
        <v>0</v>
      </c>
      <c r="Q179" s="132">
        <f t="shared" ca="1" si="84"/>
        <v>0</v>
      </c>
      <c r="R179" s="132">
        <f t="shared" ca="1" si="84"/>
        <v>0</v>
      </c>
      <c r="S179" s="132">
        <f t="shared" ca="1" si="84"/>
        <v>0</v>
      </c>
      <c r="T179" s="132">
        <f t="shared" ca="1" si="84"/>
        <v>0</v>
      </c>
      <c r="U179" s="132">
        <f t="shared" ca="1" si="84"/>
        <v>0</v>
      </c>
      <c r="V179" s="132">
        <f t="shared" ca="1" si="84"/>
        <v>0</v>
      </c>
      <c r="W179" s="132">
        <f t="shared" ca="1" si="84"/>
        <v>0</v>
      </c>
      <c r="X179" s="132">
        <f t="shared" ca="1" si="84"/>
        <v>0</v>
      </c>
      <c r="Y179" s="132">
        <f t="shared" ca="1" si="69"/>
        <v>0</v>
      </c>
    </row>
    <row r="180" spans="4:25">
      <c r="D180" s="7" t="s">
        <v>118</v>
      </c>
      <c r="E180" s="131">
        <f t="shared" ca="1" si="66"/>
        <v>0</v>
      </c>
      <c r="F180" s="132">
        <f t="shared" ref="F180:X180" ca="1" si="85">E180+F141</f>
        <v>0</v>
      </c>
      <c r="G180" s="132">
        <f t="shared" ca="1" si="85"/>
        <v>0</v>
      </c>
      <c r="H180" s="132">
        <f t="shared" ca="1" si="85"/>
        <v>0</v>
      </c>
      <c r="I180" s="132">
        <f t="shared" ca="1" si="85"/>
        <v>0</v>
      </c>
      <c r="J180" s="132">
        <f t="shared" ca="1" si="85"/>
        <v>0</v>
      </c>
      <c r="K180" s="132">
        <f t="shared" ca="1" si="85"/>
        <v>0</v>
      </c>
      <c r="L180" s="132">
        <f t="shared" ca="1" si="85"/>
        <v>0</v>
      </c>
      <c r="M180" s="132">
        <f t="shared" ca="1" si="85"/>
        <v>0</v>
      </c>
      <c r="N180" s="132">
        <f t="shared" ca="1" si="85"/>
        <v>0</v>
      </c>
      <c r="O180" s="132">
        <f t="shared" ca="1" si="85"/>
        <v>0</v>
      </c>
      <c r="P180" s="132">
        <f t="shared" ca="1" si="85"/>
        <v>0</v>
      </c>
      <c r="Q180" s="132">
        <f t="shared" ca="1" si="85"/>
        <v>0</v>
      </c>
      <c r="R180" s="132">
        <f t="shared" ca="1" si="85"/>
        <v>0</v>
      </c>
      <c r="S180" s="132">
        <f t="shared" ca="1" si="85"/>
        <v>0</v>
      </c>
      <c r="T180" s="132">
        <f t="shared" ca="1" si="85"/>
        <v>0</v>
      </c>
      <c r="U180" s="132">
        <f t="shared" ca="1" si="85"/>
        <v>0</v>
      </c>
      <c r="V180" s="132">
        <f t="shared" ca="1" si="85"/>
        <v>0</v>
      </c>
      <c r="W180" s="132">
        <f t="shared" ca="1" si="85"/>
        <v>0</v>
      </c>
      <c r="X180" s="132">
        <f t="shared" ca="1" si="85"/>
        <v>0</v>
      </c>
      <c r="Y180" s="132">
        <f t="shared" ca="1" si="69"/>
        <v>0</v>
      </c>
    </row>
    <row r="181" spans="4:25">
      <c r="D181" s="7" t="s">
        <v>121</v>
      </c>
      <c r="E181" s="131">
        <f t="shared" ca="1" si="66"/>
        <v>0</v>
      </c>
      <c r="F181" s="132">
        <f t="shared" ref="F181:X181" ca="1" si="86">E181+F142</f>
        <v>0</v>
      </c>
      <c r="G181" s="132">
        <f t="shared" ca="1" si="86"/>
        <v>0</v>
      </c>
      <c r="H181" s="132">
        <f t="shared" ca="1" si="86"/>
        <v>0</v>
      </c>
      <c r="I181" s="132">
        <f t="shared" ca="1" si="86"/>
        <v>0</v>
      </c>
      <c r="J181" s="132">
        <f t="shared" ca="1" si="86"/>
        <v>0</v>
      </c>
      <c r="K181" s="132">
        <f t="shared" ca="1" si="86"/>
        <v>0</v>
      </c>
      <c r="L181" s="132">
        <f t="shared" ca="1" si="86"/>
        <v>0</v>
      </c>
      <c r="M181" s="132">
        <f t="shared" ca="1" si="86"/>
        <v>0</v>
      </c>
      <c r="N181" s="132">
        <f t="shared" ca="1" si="86"/>
        <v>0</v>
      </c>
      <c r="O181" s="132">
        <f t="shared" ca="1" si="86"/>
        <v>0</v>
      </c>
      <c r="P181" s="132">
        <f t="shared" ca="1" si="86"/>
        <v>0</v>
      </c>
      <c r="Q181" s="132">
        <f t="shared" ca="1" si="86"/>
        <v>0</v>
      </c>
      <c r="R181" s="132">
        <f t="shared" ca="1" si="86"/>
        <v>0</v>
      </c>
      <c r="S181" s="132">
        <f t="shared" ca="1" si="86"/>
        <v>0</v>
      </c>
      <c r="T181" s="132">
        <f t="shared" ca="1" si="86"/>
        <v>0</v>
      </c>
      <c r="U181" s="132">
        <f t="shared" ca="1" si="86"/>
        <v>0</v>
      </c>
      <c r="V181" s="132">
        <f t="shared" ca="1" si="86"/>
        <v>0</v>
      </c>
      <c r="W181" s="132">
        <f t="shared" ca="1" si="86"/>
        <v>0</v>
      </c>
      <c r="X181" s="132">
        <f t="shared" ca="1" si="86"/>
        <v>0</v>
      </c>
      <c r="Y181" s="132">
        <f t="shared" ca="1" si="69"/>
        <v>0</v>
      </c>
    </row>
    <row r="182" spans="4:25">
      <c r="D182" s="7" t="s">
        <v>124</v>
      </c>
      <c r="E182" s="131">
        <f t="shared" ca="1" si="66"/>
        <v>0</v>
      </c>
      <c r="F182" s="132">
        <f t="shared" ref="F182:X182" ca="1" si="87">E182+F143</f>
        <v>0</v>
      </c>
      <c r="G182" s="132">
        <f t="shared" ca="1" si="87"/>
        <v>0</v>
      </c>
      <c r="H182" s="132">
        <f t="shared" ca="1" si="87"/>
        <v>0</v>
      </c>
      <c r="I182" s="132">
        <f t="shared" ca="1" si="87"/>
        <v>0</v>
      </c>
      <c r="J182" s="132">
        <f t="shared" ca="1" si="87"/>
        <v>0</v>
      </c>
      <c r="K182" s="132">
        <f t="shared" ca="1" si="87"/>
        <v>0</v>
      </c>
      <c r="L182" s="132">
        <f t="shared" ca="1" si="87"/>
        <v>0</v>
      </c>
      <c r="M182" s="132">
        <f t="shared" ca="1" si="87"/>
        <v>0</v>
      </c>
      <c r="N182" s="132">
        <f t="shared" ca="1" si="87"/>
        <v>0</v>
      </c>
      <c r="O182" s="132">
        <f t="shared" ca="1" si="87"/>
        <v>0</v>
      </c>
      <c r="P182" s="132">
        <f t="shared" ca="1" si="87"/>
        <v>0</v>
      </c>
      <c r="Q182" s="132">
        <f t="shared" ca="1" si="87"/>
        <v>0</v>
      </c>
      <c r="R182" s="132">
        <f t="shared" ca="1" si="87"/>
        <v>0</v>
      </c>
      <c r="S182" s="132">
        <f t="shared" ca="1" si="87"/>
        <v>0</v>
      </c>
      <c r="T182" s="132">
        <f t="shared" ca="1" si="87"/>
        <v>0</v>
      </c>
      <c r="U182" s="132">
        <f t="shared" ca="1" si="87"/>
        <v>0</v>
      </c>
      <c r="V182" s="132">
        <f t="shared" ca="1" si="87"/>
        <v>0</v>
      </c>
      <c r="W182" s="132">
        <f t="shared" ca="1" si="87"/>
        <v>0</v>
      </c>
      <c r="X182" s="132">
        <f t="shared" ca="1" si="87"/>
        <v>0</v>
      </c>
      <c r="Y182" s="132">
        <f t="shared" ca="1" si="69"/>
        <v>0</v>
      </c>
    </row>
    <row r="183" spans="4:25">
      <c r="D183" s="7" t="s">
        <v>127</v>
      </c>
      <c r="E183" s="131">
        <f t="shared" ca="1" si="66"/>
        <v>0</v>
      </c>
      <c r="F183" s="132">
        <f t="shared" ref="F183:X183" ca="1" si="88">E183+F144</f>
        <v>0</v>
      </c>
      <c r="G183" s="132">
        <f t="shared" ca="1" si="88"/>
        <v>0</v>
      </c>
      <c r="H183" s="132">
        <f t="shared" ca="1" si="88"/>
        <v>0</v>
      </c>
      <c r="I183" s="132">
        <f t="shared" ca="1" si="88"/>
        <v>0</v>
      </c>
      <c r="J183" s="132">
        <f t="shared" ca="1" si="88"/>
        <v>0</v>
      </c>
      <c r="K183" s="132">
        <f t="shared" ca="1" si="88"/>
        <v>0</v>
      </c>
      <c r="L183" s="132">
        <f t="shared" ca="1" si="88"/>
        <v>0</v>
      </c>
      <c r="M183" s="132">
        <f t="shared" ca="1" si="88"/>
        <v>0</v>
      </c>
      <c r="N183" s="132">
        <f t="shared" ca="1" si="88"/>
        <v>0</v>
      </c>
      <c r="O183" s="132">
        <f t="shared" ca="1" si="88"/>
        <v>0</v>
      </c>
      <c r="P183" s="132">
        <f t="shared" ca="1" si="88"/>
        <v>0</v>
      </c>
      <c r="Q183" s="132">
        <f t="shared" ca="1" si="88"/>
        <v>0</v>
      </c>
      <c r="R183" s="132">
        <f t="shared" ca="1" si="88"/>
        <v>0</v>
      </c>
      <c r="S183" s="132">
        <f t="shared" ca="1" si="88"/>
        <v>0</v>
      </c>
      <c r="T183" s="132">
        <f t="shared" ca="1" si="88"/>
        <v>0</v>
      </c>
      <c r="U183" s="132">
        <f t="shared" ca="1" si="88"/>
        <v>0</v>
      </c>
      <c r="V183" s="132">
        <f t="shared" ca="1" si="88"/>
        <v>0</v>
      </c>
      <c r="W183" s="132">
        <f t="shared" ca="1" si="88"/>
        <v>0</v>
      </c>
      <c r="X183" s="132">
        <f t="shared" ca="1" si="88"/>
        <v>0</v>
      </c>
      <c r="Y183" s="132">
        <f t="shared" ca="1" si="69"/>
        <v>0</v>
      </c>
    </row>
    <row r="184" spans="4:25">
      <c r="D184" s="7" t="s">
        <v>214</v>
      </c>
      <c r="E184" s="131">
        <f t="shared" ref="E184:E194" ca="1" si="89">E145</f>
        <v>0</v>
      </c>
      <c r="F184" s="132">
        <f t="shared" ref="F184:X184" ca="1" si="90">E184+F145</f>
        <v>0</v>
      </c>
      <c r="G184" s="132">
        <f t="shared" ca="1" si="90"/>
        <v>0</v>
      </c>
      <c r="H184" s="132">
        <f t="shared" ca="1" si="90"/>
        <v>0</v>
      </c>
      <c r="I184" s="132">
        <f t="shared" ca="1" si="90"/>
        <v>0</v>
      </c>
      <c r="J184" s="132">
        <f t="shared" ca="1" si="90"/>
        <v>0</v>
      </c>
      <c r="K184" s="132">
        <f t="shared" ca="1" si="90"/>
        <v>0</v>
      </c>
      <c r="L184" s="132">
        <f t="shared" ca="1" si="90"/>
        <v>0</v>
      </c>
      <c r="M184" s="132">
        <f t="shared" ca="1" si="90"/>
        <v>0</v>
      </c>
      <c r="N184" s="132">
        <f t="shared" ca="1" si="90"/>
        <v>0</v>
      </c>
      <c r="O184" s="132">
        <f t="shared" ca="1" si="90"/>
        <v>0</v>
      </c>
      <c r="P184" s="132">
        <f t="shared" ca="1" si="90"/>
        <v>0</v>
      </c>
      <c r="Q184" s="132">
        <f t="shared" ca="1" si="90"/>
        <v>0</v>
      </c>
      <c r="R184" s="132">
        <f t="shared" ca="1" si="90"/>
        <v>0</v>
      </c>
      <c r="S184" s="132">
        <f t="shared" ca="1" si="90"/>
        <v>0</v>
      </c>
      <c r="T184" s="132">
        <f t="shared" ca="1" si="90"/>
        <v>0</v>
      </c>
      <c r="U184" s="132">
        <f t="shared" ca="1" si="90"/>
        <v>0</v>
      </c>
      <c r="V184" s="132">
        <f t="shared" ca="1" si="90"/>
        <v>0</v>
      </c>
      <c r="W184" s="132">
        <f t="shared" ca="1" si="90"/>
        <v>0</v>
      </c>
      <c r="X184" s="132">
        <f t="shared" ca="1" si="90"/>
        <v>0</v>
      </c>
      <c r="Y184" s="132">
        <f t="shared" ca="1" si="69"/>
        <v>0</v>
      </c>
    </row>
    <row r="185" spans="4:25">
      <c r="D185" s="7" t="s">
        <v>215</v>
      </c>
      <c r="E185" s="131">
        <f t="shared" ca="1" si="89"/>
        <v>0</v>
      </c>
      <c r="F185" s="132">
        <f t="shared" ref="F185:X185" ca="1" si="91">E185+F146</f>
        <v>0</v>
      </c>
      <c r="G185" s="132">
        <f t="shared" ca="1" si="91"/>
        <v>0</v>
      </c>
      <c r="H185" s="132">
        <f t="shared" ca="1" si="91"/>
        <v>0</v>
      </c>
      <c r="I185" s="132">
        <f t="shared" ca="1" si="91"/>
        <v>0</v>
      </c>
      <c r="J185" s="132">
        <f t="shared" ca="1" si="91"/>
        <v>0</v>
      </c>
      <c r="K185" s="132">
        <f t="shared" ca="1" si="91"/>
        <v>0</v>
      </c>
      <c r="L185" s="132">
        <f t="shared" ca="1" si="91"/>
        <v>0</v>
      </c>
      <c r="M185" s="132">
        <f t="shared" ca="1" si="91"/>
        <v>0</v>
      </c>
      <c r="N185" s="132">
        <f t="shared" ca="1" si="91"/>
        <v>0</v>
      </c>
      <c r="O185" s="132">
        <f t="shared" ca="1" si="91"/>
        <v>0</v>
      </c>
      <c r="P185" s="132">
        <f t="shared" ca="1" si="91"/>
        <v>0</v>
      </c>
      <c r="Q185" s="132">
        <f t="shared" ca="1" si="91"/>
        <v>0</v>
      </c>
      <c r="R185" s="132">
        <f t="shared" ca="1" si="91"/>
        <v>0</v>
      </c>
      <c r="S185" s="132">
        <f t="shared" ca="1" si="91"/>
        <v>0</v>
      </c>
      <c r="T185" s="132">
        <f t="shared" ca="1" si="91"/>
        <v>0</v>
      </c>
      <c r="U185" s="132">
        <f t="shared" ca="1" si="91"/>
        <v>0</v>
      </c>
      <c r="V185" s="132">
        <f t="shared" ca="1" si="91"/>
        <v>0</v>
      </c>
      <c r="W185" s="132">
        <f t="shared" ca="1" si="91"/>
        <v>0</v>
      </c>
      <c r="X185" s="132">
        <f t="shared" ca="1" si="91"/>
        <v>0</v>
      </c>
      <c r="Y185" s="132">
        <f t="shared" ca="1" si="69"/>
        <v>0</v>
      </c>
    </row>
    <row r="186" spans="4:25">
      <c r="D186" s="7" t="s">
        <v>216</v>
      </c>
      <c r="E186" s="131">
        <f t="shared" ca="1" si="89"/>
        <v>0</v>
      </c>
      <c r="F186" s="132">
        <f t="shared" ref="F186:X186" ca="1" si="92">E186+F147</f>
        <v>0</v>
      </c>
      <c r="G186" s="132">
        <f t="shared" ca="1" si="92"/>
        <v>0</v>
      </c>
      <c r="H186" s="132">
        <f t="shared" ca="1" si="92"/>
        <v>0</v>
      </c>
      <c r="I186" s="132">
        <f t="shared" ca="1" si="92"/>
        <v>0</v>
      </c>
      <c r="J186" s="132">
        <f t="shared" ca="1" si="92"/>
        <v>0</v>
      </c>
      <c r="K186" s="132">
        <f t="shared" ca="1" si="92"/>
        <v>0</v>
      </c>
      <c r="L186" s="132">
        <f t="shared" ca="1" si="92"/>
        <v>0</v>
      </c>
      <c r="M186" s="132">
        <f t="shared" ca="1" si="92"/>
        <v>0</v>
      </c>
      <c r="N186" s="132">
        <f t="shared" ca="1" si="92"/>
        <v>0</v>
      </c>
      <c r="O186" s="132">
        <f t="shared" ca="1" si="92"/>
        <v>0</v>
      </c>
      <c r="P186" s="132">
        <f t="shared" ca="1" si="92"/>
        <v>0</v>
      </c>
      <c r="Q186" s="132">
        <f t="shared" ca="1" si="92"/>
        <v>0</v>
      </c>
      <c r="R186" s="132">
        <f t="shared" ca="1" si="92"/>
        <v>0</v>
      </c>
      <c r="S186" s="132">
        <f t="shared" ca="1" si="92"/>
        <v>0</v>
      </c>
      <c r="T186" s="132">
        <f t="shared" ca="1" si="92"/>
        <v>0</v>
      </c>
      <c r="U186" s="132">
        <f t="shared" ca="1" si="92"/>
        <v>0</v>
      </c>
      <c r="V186" s="132">
        <f t="shared" ca="1" si="92"/>
        <v>0</v>
      </c>
      <c r="W186" s="132">
        <f t="shared" ca="1" si="92"/>
        <v>0</v>
      </c>
      <c r="X186" s="132">
        <f t="shared" ca="1" si="92"/>
        <v>0</v>
      </c>
      <c r="Y186" s="132">
        <f t="shared" ca="1" si="69"/>
        <v>0</v>
      </c>
    </row>
    <row r="187" spans="4:25">
      <c r="D187" s="7" t="s">
        <v>217</v>
      </c>
      <c r="E187" s="131">
        <f t="shared" ca="1" si="89"/>
        <v>0</v>
      </c>
      <c r="F187" s="132">
        <f t="shared" ref="F187:X187" ca="1" si="93">E187+F148</f>
        <v>0</v>
      </c>
      <c r="G187" s="132">
        <f t="shared" ca="1" si="93"/>
        <v>0</v>
      </c>
      <c r="H187" s="132">
        <f t="shared" ca="1" si="93"/>
        <v>0</v>
      </c>
      <c r="I187" s="132">
        <f t="shared" ca="1" si="93"/>
        <v>0</v>
      </c>
      <c r="J187" s="132">
        <f t="shared" ca="1" si="93"/>
        <v>0</v>
      </c>
      <c r="K187" s="132">
        <f t="shared" ca="1" si="93"/>
        <v>0</v>
      </c>
      <c r="L187" s="132">
        <f t="shared" ca="1" si="93"/>
        <v>0</v>
      </c>
      <c r="M187" s="132">
        <f t="shared" ca="1" si="93"/>
        <v>0</v>
      </c>
      <c r="N187" s="132">
        <f t="shared" ca="1" si="93"/>
        <v>0</v>
      </c>
      <c r="O187" s="132">
        <f t="shared" ca="1" si="93"/>
        <v>0</v>
      </c>
      <c r="P187" s="132">
        <f t="shared" ca="1" si="93"/>
        <v>0</v>
      </c>
      <c r="Q187" s="132">
        <f t="shared" ca="1" si="93"/>
        <v>0</v>
      </c>
      <c r="R187" s="132">
        <f t="shared" ca="1" si="93"/>
        <v>0</v>
      </c>
      <c r="S187" s="132">
        <f t="shared" ca="1" si="93"/>
        <v>0</v>
      </c>
      <c r="T187" s="132">
        <f t="shared" ca="1" si="93"/>
        <v>0</v>
      </c>
      <c r="U187" s="132">
        <f t="shared" ca="1" si="93"/>
        <v>0</v>
      </c>
      <c r="V187" s="132">
        <f t="shared" ca="1" si="93"/>
        <v>0</v>
      </c>
      <c r="W187" s="132">
        <f t="shared" ca="1" si="93"/>
        <v>0</v>
      </c>
      <c r="X187" s="132">
        <f t="shared" ca="1" si="93"/>
        <v>0</v>
      </c>
      <c r="Y187" s="132">
        <f t="shared" ca="1" si="69"/>
        <v>0</v>
      </c>
    </row>
    <row r="188" spans="4:25">
      <c r="D188" s="7" t="s">
        <v>218</v>
      </c>
      <c r="E188" s="131">
        <f t="shared" ca="1" si="89"/>
        <v>0</v>
      </c>
      <c r="F188" s="132">
        <f t="shared" ref="F188:X188" ca="1" si="94">E188+F149</f>
        <v>0</v>
      </c>
      <c r="G188" s="132">
        <f t="shared" ca="1" si="94"/>
        <v>0</v>
      </c>
      <c r="H188" s="132">
        <f t="shared" ca="1" si="94"/>
        <v>0</v>
      </c>
      <c r="I188" s="132">
        <f t="shared" ca="1" si="94"/>
        <v>0</v>
      </c>
      <c r="J188" s="132">
        <f t="shared" ca="1" si="94"/>
        <v>0</v>
      </c>
      <c r="K188" s="132">
        <f t="shared" ca="1" si="94"/>
        <v>0</v>
      </c>
      <c r="L188" s="132">
        <f t="shared" ca="1" si="94"/>
        <v>0</v>
      </c>
      <c r="M188" s="132">
        <f t="shared" ca="1" si="94"/>
        <v>0</v>
      </c>
      <c r="N188" s="132">
        <f t="shared" ca="1" si="94"/>
        <v>0</v>
      </c>
      <c r="O188" s="132">
        <f t="shared" ca="1" si="94"/>
        <v>0</v>
      </c>
      <c r="P188" s="132">
        <f t="shared" ca="1" si="94"/>
        <v>0</v>
      </c>
      <c r="Q188" s="132">
        <f t="shared" ca="1" si="94"/>
        <v>0</v>
      </c>
      <c r="R188" s="132">
        <f t="shared" ca="1" si="94"/>
        <v>0</v>
      </c>
      <c r="S188" s="132">
        <f t="shared" ca="1" si="94"/>
        <v>0</v>
      </c>
      <c r="T188" s="132">
        <f t="shared" ca="1" si="94"/>
        <v>0</v>
      </c>
      <c r="U188" s="132">
        <f t="shared" ca="1" si="94"/>
        <v>0</v>
      </c>
      <c r="V188" s="132">
        <f t="shared" ca="1" si="94"/>
        <v>0</v>
      </c>
      <c r="W188" s="132">
        <f t="shared" ca="1" si="94"/>
        <v>0</v>
      </c>
      <c r="X188" s="132">
        <f t="shared" ca="1" si="94"/>
        <v>0</v>
      </c>
      <c r="Y188" s="132">
        <f t="shared" ca="1" si="69"/>
        <v>0</v>
      </c>
    </row>
    <row r="189" spans="4:25">
      <c r="D189" s="7" t="s">
        <v>219</v>
      </c>
      <c r="E189" s="131">
        <f t="shared" ca="1" si="89"/>
        <v>0</v>
      </c>
      <c r="F189" s="132">
        <f t="shared" ref="F189:X189" ca="1" si="95">E189+F150</f>
        <v>0</v>
      </c>
      <c r="G189" s="132">
        <f t="shared" ca="1" si="95"/>
        <v>0</v>
      </c>
      <c r="H189" s="132">
        <f t="shared" ca="1" si="95"/>
        <v>0</v>
      </c>
      <c r="I189" s="132">
        <f t="shared" ca="1" si="95"/>
        <v>0</v>
      </c>
      <c r="J189" s="132">
        <f t="shared" ca="1" si="95"/>
        <v>0</v>
      </c>
      <c r="K189" s="132">
        <f t="shared" ca="1" si="95"/>
        <v>0</v>
      </c>
      <c r="L189" s="132">
        <f t="shared" ca="1" si="95"/>
        <v>0</v>
      </c>
      <c r="M189" s="132">
        <f t="shared" ca="1" si="95"/>
        <v>0</v>
      </c>
      <c r="N189" s="132">
        <f t="shared" ca="1" si="95"/>
        <v>0</v>
      </c>
      <c r="O189" s="132">
        <f t="shared" ca="1" si="95"/>
        <v>0</v>
      </c>
      <c r="P189" s="132">
        <f t="shared" ca="1" si="95"/>
        <v>0</v>
      </c>
      <c r="Q189" s="132">
        <f t="shared" ca="1" si="95"/>
        <v>0</v>
      </c>
      <c r="R189" s="132">
        <f t="shared" ca="1" si="95"/>
        <v>0</v>
      </c>
      <c r="S189" s="132">
        <f t="shared" ca="1" si="95"/>
        <v>0</v>
      </c>
      <c r="T189" s="132">
        <f t="shared" ca="1" si="95"/>
        <v>0</v>
      </c>
      <c r="U189" s="132">
        <f t="shared" ca="1" si="95"/>
        <v>0</v>
      </c>
      <c r="V189" s="132">
        <f t="shared" ca="1" si="95"/>
        <v>0</v>
      </c>
      <c r="W189" s="132">
        <f t="shared" ca="1" si="95"/>
        <v>0</v>
      </c>
      <c r="X189" s="132">
        <f t="shared" ca="1" si="95"/>
        <v>0</v>
      </c>
      <c r="Y189" s="132">
        <f t="shared" ca="1" si="69"/>
        <v>0</v>
      </c>
    </row>
    <row r="190" spans="4:25">
      <c r="D190" s="7" t="s">
        <v>220</v>
      </c>
      <c r="E190" s="131">
        <f t="shared" ca="1" si="89"/>
        <v>0</v>
      </c>
      <c r="F190" s="132">
        <f t="shared" ref="F190:X190" ca="1" si="96">E190+F151</f>
        <v>0</v>
      </c>
      <c r="G190" s="132">
        <f t="shared" ca="1" si="96"/>
        <v>0</v>
      </c>
      <c r="H190" s="132">
        <f t="shared" ca="1" si="96"/>
        <v>0</v>
      </c>
      <c r="I190" s="132">
        <f t="shared" ca="1" si="96"/>
        <v>0</v>
      </c>
      <c r="J190" s="132">
        <f t="shared" ca="1" si="96"/>
        <v>0</v>
      </c>
      <c r="K190" s="132">
        <f t="shared" ca="1" si="96"/>
        <v>0</v>
      </c>
      <c r="L190" s="132">
        <f t="shared" ca="1" si="96"/>
        <v>0</v>
      </c>
      <c r="M190" s="132">
        <f t="shared" ca="1" si="96"/>
        <v>0</v>
      </c>
      <c r="N190" s="132">
        <f t="shared" ca="1" si="96"/>
        <v>0</v>
      </c>
      <c r="O190" s="132">
        <f t="shared" ca="1" si="96"/>
        <v>0</v>
      </c>
      <c r="P190" s="132">
        <f t="shared" ca="1" si="96"/>
        <v>0</v>
      </c>
      <c r="Q190" s="132">
        <f t="shared" ca="1" si="96"/>
        <v>0</v>
      </c>
      <c r="R190" s="132">
        <f t="shared" ca="1" si="96"/>
        <v>0</v>
      </c>
      <c r="S190" s="132">
        <f t="shared" ca="1" si="96"/>
        <v>0</v>
      </c>
      <c r="T190" s="132">
        <f t="shared" ca="1" si="96"/>
        <v>0</v>
      </c>
      <c r="U190" s="132">
        <f t="shared" ca="1" si="96"/>
        <v>0</v>
      </c>
      <c r="V190" s="132">
        <f t="shared" ca="1" si="96"/>
        <v>0</v>
      </c>
      <c r="W190" s="132">
        <f t="shared" ca="1" si="96"/>
        <v>0</v>
      </c>
      <c r="X190" s="132">
        <f t="shared" ca="1" si="96"/>
        <v>0</v>
      </c>
      <c r="Y190" s="132">
        <f t="shared" ca="1" si="69"/>
        <v>0</v>
      </c>
    </row>
    <row r="191" spans="4:25">
      <c r="D191" s="7" t="s">
        <v>221</v>
      </c>
      <c r="E191" s="131">
        <f t="shared" ca="1" si="89"/>
        <v>0</v>
      </c>
      <c r="F191" s="132">
        <f t="shared" ref="F191:X191" ca="1" si="97">E191+F152</f>
        <v>0</v>
      </c>
      <c r="G191" s="132">
        <f t="shared" ca="1" si="97"/>
        <v>0</v>
      </c>
      <c r="H191" s="132">
        <f t="shared" ca="1" si="97"/>
        <v>0</v>
      </c>
      <c r="I191" s="132">
        <f t="shared" ca="1" si="97"/>
        <v>0</v>
      </c>
      <c r="J191" s="132">
        <f t="shared" ca="1" si="97"/>
        <v>0</v>
      </c>
      <c r="K191" s="132">
        <f t="shared" ca="1" si="97"/>
        <v>0</v>
      </c>
      <c r="L191" s="132">
        <f t="shared" ca="1" si="97"/>
        <v>0</v>
      </c>
      <c r="M191" s="132">
        <f t="shared" ca="1" si="97"/>
        <v>0</v>
      </c>
      <c r="N191" s="132">
        <f t="shared" ca="1" si="97"/>
        <v>0</v>
      </c>
      <c r="O191" s="132">
        <f t="shared" ca="1" si="97"/>
        <v>0</v>
      </c>
      <c r="P191" s="132">
        <f t="shared" ca="1" si="97"/>
        <v>0</v>
      </c>
      <c r="Q191" s="132">
        <f t="shared" ca="1" si="97"/>
        <v>0</v>
      </c>
      <c r="R191" s="132">
        <f t="shared" ca="1" si="97"/>
        <v>0</v>
      </c>
      <c r="S191" s="132">
        <f t="shared" ca="1" si="97"/>
        <v>0</v>
      </c>
      <c r="T191" s="132">
        <f t="shared" ca="1" si="97"/>
        <v>0</v>
      </c>
      <c r="U191" s="132">
        <f t="shared" ca="1" si="97"/>
        <v>0</v>
      </c>
      <c r="V191" s="132">
        <f t="shared" ca="1" si="97"/>
        <v>0</v>
      </c>
      <c r="W191" s="132">
        <f t="shared" ca="1" si="97"/>
        <v>0</v>
      </c>
      <c r="X191" s="132">
        <f t="shared" ca="1" si="97"/>
        <v>0</v>
      </c>
      <c r="Y191" s="132">
        <f t="shared" ca="1" si="69"/>
        <v>0</v>
      </c>
    </row>
    <row r="192" spans="4:25">
      <c r="D192" s="7" t="s">
        <v>222</v>
      </c>
      <c r="E192" s="131">
        <f t="shared" ca="1" si="89"/>
        <v>0</v>
      </c>
      <c r="F192" s="132">
        <f t="shared" ref="F192:X192" ca="1" si="98">E192+F153</f>
        <v>0</v>
      </c>
      <c r="G192" s="132">
        <f t="shared" ca="1" si="98"/>
        <v>0</v>
      </c>
      <c r="H192" s="132">
        <f t="shared" ca="1" si="98"/>
        <v>0</v>
      </c>
      <c r="I192" s="132">
        <f t="shared" ca="1" si="98"/>
        <v>0</v>
      </c>
      <c r="J192" s="132">
        <f t="shared" ca="1" si="98"/>
        <v>0</v>
      </c>
      <c r="K192" s="132">
        <f t="shared" ca="1" si="98"/>
        <v>0</v>
      </c>
      <c r="L192" s="132">
        <f t="shared" ca="1" si="98"/>
        <v>0</v>
      </c>
      <c r="M192" s="132">
        <f t="shared" ca="1" si="98"/>
        <v>0</v>
      </c>
      <c r="N192" s="132">
        <f t="shared" ca="1" si="98"/>
        <v>0</v>
      </c>
      <c r="O192" s="132">
        <f t="shared" ca="1" si="98"/>
        <v>0</v>
      </c>
      <c r="P192" s="132">
        <f t="shared" ca="1" si="98"/>
        <v>0</v>
      </c>
      <c r="Q192" s="132">
        <f t="shared" ca="1" si="98"/>
        <v>0</v>
      </c>
      <c r="R192" s="132">
        <f t="shared" ca="1" si="98"/>
        <v>0</v>
      </c>
      <c r="S192" s="132">
        <f t="shared" ca="1" si="98"/>
        <v>0</v>
      </c>
      <c r="T192" s="132">
        <f t="shared" ca="1" si="98"/>
        <v>0</v>
      </c>
      <c r="U192" s="132">
        <f t="shared" ca="1" si="98"/>
        <v>0</v>
      </c>
      <c r="V192" s="132">
        <f t="shared" ca="1" si="98"/>
        <v>0</v>
      </c>
      <c r="W192" s="132">
        <f t="shared" ca="1" si="98"/>
        <v>0</v>
      </c>
      <c r="X192" s="132">
        <f t="shared" ca="1" si="98"/>
        <v>0</v>
      </c>
      <c r="Y192" s="132">
        <f t="shared" ca="1" si="69"/>
        <v>0</v>
      </c>
    </row>
    <row r="193" spans="4:78">
      <c r="D193" s="7" t="s">
        <v>223</v>
      </c>
      <c r="E193" s="131">
        <f t="shared" ca="1" si="89"/>
        <v>0</v>
      </c>
      <c r="F193" s="132">
        <f t="shared" ref="F193:X193" ca="1" si="99">E193+F154</f>
        <v>0</v>
      </c>
      <c r="G193" s="132">
        <f t="shared" ca="1" si="99"/>
        <v>0</v>
      </c>
      <c r="H193" s="132">
        <f t="shared" ca="1" si="99"/>
        <v>0</v>
      </c>
      <c r="I193" s="132">
        <f t="shared" ca="1" si="99"/>
        <v>0</v>
      </c>
      <c r="J193" s="132">
        <f t="shared" ca="1" si="99"/>
        <v>0</v>
      </c>
      <c r="K193" s="132">
        <f t="shared" ca="1" si="99"/>
        <v>0</v>
      </c>
      <c r="L193" s="132">
        <f t="shared" ca="1" si="99"/>
        <v>0</v>
      </c>
      <c r="M193" s="132">
        <f t="shared" ca="1" si="99"/>
        <v>0</v>
      </c>
      <c r="N193" s="132">
        <f t="shared" ca="1" si="99"/>
        <v>0</v>
      </c>
      <c r="O193" s="132">
        <f t="shared" ca="1" si="99"/>
        <v>0</v>
      </c>
      <c r="P193" s="132">
        <f t="shared" ca="1" si="99"/>
        <v>0</v>
      </c>
      <c r="Q193" s="132">
        <f t="shared" ca="1" si="99"/>
        <v>0</v>
      </c>
      <c r="R193" s="132">
        <f t="shared" ca="1" si="99"/>
        <v>0</v>
      </c>
      <c r="S193" s="132">
        <f t="shared" ca="1" si="99"/>
        <v>0</v>
      </c>
      <c r="T193" s="132">
        <f t="shared" ca="1" si="99"/>
        <v>0</v>
      </c>
      <c r="U193" s="132">
        <f t="shared" ca="1" si="99"/>
        <v>0</v>
      </c>
      <c r="V193" s="132">
        <f t="shared" ca="1" si="99"/>
        <v>0</v>
      </c>
      <c r="W193" s="132">
        <f t="shared" ca="1" si="99"/>
        <v>0</v>
      </c>
      <c r="X193" s="132">
        <f t="shared" ca="1" si="99"/>
        <v>0</v>
      </c>
      <c r="Y193" s="132">
        <f t="shared" ca="1" si="69"/>
        <v>0</v>
      </c>
    </row>
    <row r="194" spans="4:78">
      <c r="D194" s="7" t="s">
        <v>224</v>
      </c>
      <c r="E194" s="131">
        <f t="shared" ca="1" si="89"/>
        <v>0</v>
      </c>
      <c r="F194" s="132">
        <f t="shared" ref="F194:X194" ca="1" si="100">E194+F155</f>
        <v>0</v>
      </c>
      <c r="G194" s="132">
        <f t="shared" ca="1" si="100"/>
        <v>0</v>
      </c>
      <c r="H194" s="132">
        <f t="shared" ca="1" si="100"/>
        <v>0</v>
      </c>
      <c r="I194" s="132">
        <f t="shared" ca="1" si="100"/>
        <v>0</v>
      </c>
      <c r="J194" s="132">
        <f t="shared" ca="1" si="100"/>
        <v>0</v>
      </c>
      <c r="K194" s="132">
        <f t="shared" ca="1" si="100"/>
        <v>0</v>
      </c>
      <c r="L194" s="132">
        <f t="shared" ca="1" si="100"/>
        <v>0</v>
      </c>
      <c r="M194" s="132">
        <f t="shared" ca="1" si="100"/>
        <v>0</v>
      </c>
      <c r="N194" s="132">
        <f t="shared" ca="1" si="100"/>
        <v>0</v>
      </c>
      <c r="O194" s="132">
        <f t="shared" ca="1" si="100"/>
        <v>0</v>
      </c>
      <c r="P194" s="132">
        <f t="shared" ca="1" si="100"/>
        <v>0</v>
      </c>
      <c r="Q194" s="132">
        <f t="shared" ca="1" si="100"/>
        <v>0</v>
      </c>
      <c r="R194" s="132">
        <f t="shared" ca="1" si="100"/>
        <v>0</v>
      </c>
      <c r="S194" s="132">
        <f t="shared" ca="1" si="100"/>
        <v>0</v>
      </c>
      <c r="T194" s="132">
        <f t="shared" ca="1" si="100"/>
        <v>0</v>
      </c>
      <c r="U194" s="132">
        <f t="shared" ca="1" si="100"/>
        <v>0</v>
      </c>
      <c r="V194" s="132">
        <f t="shared" ca="1" si="100"/>
        <v>0</v>
      </c>
      <c r="W194" s="132">
        <f t="shared" ca="1" si="100"/>
        <v>0</v>
      </c>
      <c r="X194" s="132">
        <f t="shared" ca="1" si="100"/>
        <v>0</v>
      </c>
      <c r="Y194" s="132">
        <f t="shared" ca="1" si="69"/>
        <v>0</v>
      </c>
    </row>
    <row r="196" spans="4:78" ht="15">
      <c r="D196" s="60" t="s">
        <v>134</v>
      </c>
      <c r="E196" s="60">
        <f t="shared" ref="E196:Y196" ca="1" si="101">SUM(E163:E194)</f>
        <v>6.2233569388403118E-2</v>
      </c>
      <c r="F196" s="60">
        <f t="shared" ca="1" si="101"/>
        <v>0.24711055148317812</v>
      </c>
      <c r="G196" s="60">
        <f t="shared" ca="1" si="101"/>
        <v>0.61142030267559888</v>
      </c>
      <c r="H196" s="60">
        <f t="shared" ca="1" si="101"/>
        <v>1.2066847450142784</v>
      </c>
      <c r="I196" s="60">
        <f t="shared" ca="1" si="101"/>
        <v>2.077742808658857</v>
      </c>
      <c r="J196" s="60">
        <f t="shared" ca="1" si="101"/>
        <v>3.2441042948511911</v>
      </c>
      <c r="K196" s="60">
        <f t="shared" ca="1" si="101"/>
        <v>4.6871065740835061</v>
      </c>
      <c r="L196" s="60">
        <f t="shared" ca="1" si="101"/>
        <v>6.389207786386998</v>
      </c>
      <c r="M196" s="60">
        <f t="shared" ca="1" si="101"/>
        <v>8.3339196688581492</v>
      </c>
      <c r="N196" s="60">
        <f t="shared" ca="1" si="101"/>
        <v>10.505744415488486</v>
      </c>
      <c r="O196" s="60">
        <f t="shared" ca="1" si="101"/>
        <v>12.890115326713207</v>
      </c>
      <c r="P196" s="60">
        <f t="shared" ca="1" si="101"/>
        <v>15.473341020723741</v>
      </c>
      <c r="Q196" s="60">
        <f t="shared" ca="1" si="101"/>
        <v>18.242552992334325</v>
      </c>
      <c r="R196" s="60">
        <f t="shared" ca="1" si="101"/>
        <v>21.185656318106737</v>
      </c>
      <c r="S196" s="60">
        <f t="shared" ca="1" si="101"/>
        <v>24.291283318570748</v>
      </c>
      <c r="T196" s="60">
        <f t="shared" ca="1" si="101"/>
        <v>27.548749999778078</v>
      </c>
      <c r="U196" s="60">
        <f t="shared" ca="1" si="101"/>
        <v>31.789909424796228</v>
      </c>
      <c r="V196" s="60">
        <f t="shared" ca="1" si="101"/>
        <v>36.152057222233886</v>
      </c>
      <c r="W196" s="60">
        <f t="shared" ca="1" si="101"/>
        <v>40.611262587554194</v>
      </c>
      <c r="X196" s="60">
        <f t="shared" ca="1" si="101"/>
        <v>45.158059574110055</v>
      </c>
      <c r="Y196" s="60">
        <f t="shared" ca="1" si="101"/>
        <v>84.396888076404124</v>
      </c>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row>
    <row r="197" spans="4:78">
      <c r="E197" s="20"/>
      <c r="F197" s="26"/>
      <c r="G197" s="26"/>
      <c r="H197" s="26"/>
      <c r="I197" s="26"/>
      <c r="J197" s="26"/>
      <c r="K197" s="26"/>
      <c r="L197" s="26"/>
      <c r="M197" s="26"/>
      <c r="N197" s="26"/>
      <c r="O197" s="26"/>
      <c r="P197" s="26"/>
      <c r="Q197" s="26"/>
      <c r="R197" s="26"/>
      <c r="S197" s="26"/>
      <c r="T197" s="26"/>
      <c r="U197" s="26"/>
      <c r="V197" s="26"/>
      <c r="W197" s="26"/>
      <c r="X197" s="26"/>
      <c r="Y197" s="26"/>
    </row>
    <row r="200" spans="4:78" customFormat="1"/>
    <row r="201" spans="4:78" customFormat="1"/>
    <row r="202" spans="4:78" customFormat="1"/>
    <row r="203" spans="4:78" customFormat="1"/>
    <row r="204" spans="4:78" customFormat="1"/>
    <row r="205" spans="4:78" customFormat="1"/>
    <row r="206" spans="4:78" customFormat="1"/>
    <row r="207" spans="4:78" customFormat="1"/>
    <row r="208" spans="4:78" customFormat="1"/>
    <row r="209" customFormat="1"/>
    <row r="210" customFormat="1"/>
    <row r="211" customFormat="1"/>
    <row r="212" customFormat="1"/>
    <row r="213" customFormat="1"/>
    <row r="214" customFormat="1"/>
    <row r="215" customFormat="1"/>
    <row r="216" customFormat="1"/>
    <row r="217" customFormat="1"/>
    <row r="218" customFormat="1"/>
  </sheetData>
  <mergeCells count="2">
    <mergeCell ref="B1:T6"/>
    <mergeCell ref="U1:U6"/>
  </mergeCells>
  <pageMargins left="0.75" right="0.75" top="1" bottom="1" header="0.5" footer="0.5"/>
  <headerFooter alignWithMargins="0"/>
  <legacyDrawing r:id="rId1"/>
</worksheet>
</file>

<file path=xl/worksheets/sheet5.xml><?xml version="1.0" encoding="utf-8"?>
<worksheet xmlns="http://schemas.openxmlformats.org/spreadsheetml/2006/main" xmlns:r="http://schemas.openxmlformats.org/officeDocument/2006/relationships">
  <dimension ref="A1:H139"/>
  <sheetViews>
    <sheetView topLeftCell="A97" workbookViewId="0"/>
  </sheetViews>
  <sheetFormatPr defaultRowHeight="12.75"/>
  <cols>
    <col min="1" max="5" width="9.140625" style="134"/>
    <col min="6" max="6" width="9.85546875" style="134" customWidth="1"/>
    <col min="7" max="16384" width="9.140625" style="134"/>
  </cols>
  <sheetData>
    <row r="1" spans="1:7">
      <c r="A1" s="134" t="s">
        <v>264</v>
      </c>
    </row>
    <row r="2" spans="1:7">
      <c r="A2" s="134" t="s">
        <v>248</v>
      </c>
      <c r="B2" s="134" t="s">
        <v>249</v>
      </c>
      <c r="C2" s="134" t="s">
        <v>250</v>
      </c>
      <c r="D2" s="134" t="s">
        <v>251</v>
      </c>
      <c r="E2" s="134" t="s">
        <v>252</v>
      </c>
      <c r="F2" s="134" t="s">
        <v>253</v>
      </c>
      <c r="G2" s="134" t="s">
        <v>254</v>
      </c>
    </row>
    <row r="3" spans="1:7">
      <c r="A3" s="134">
        <v>10260</v>
      </c>
      <c r="B3" s="134">
        <v>1</v>
      </c>
      <c r="C3" s="134" t="s">
        <v>255</v>
      </c>
      <c r="D3" s="134">
        <v>2003</v>
      </c>
      <c r="E3" s="134">
        <v>2</v>
      </c>
      <c r="F3" s="134">
        <v>480.43035888671898</v>
      </c>
      <c r="G3" s="134">
        <v>10</v>
      </c>
    </row>
    <row r="4" spans="1:7">
      <c r="A4" s="134">
        <v>10323</v>
      </c>
      <c r="B4" s="134">
        <v>1</v>
      </c>
      <c r="C4" s="134" t="s">
        <v>255</v>
      </c>
      <c r="D4" s="134">
        <v>2005</v>
      </c>
      <c r="E4" s="134">
        <v>1</v>
      </c>
      <c r="F4" s="134">
        <v>256.24374389648398</v>
      </c>
      <c r="G4" s="134">
        <v>7</v>
      </c>
    </row>
    <row r="5" spans="1:7">
      <c r="A5" s="134">
        <v>10400</v>
      </c>
      <c r="B5" s="134">
        <v>1</v>
      </c>
      <c r="C5" s="134" t="s">
        <v>255</v>
      </c>
      <c r="D5" s="134">
        <v>2000</v>
      </c>
      <c r="E5" s="134">
        <v>6</v>
      </c>
      <c r="F5" s="134">
        <v>34.345653533935497</v>
      </c>
      <c r="G5" s="134">
        <v>60</v>
      </c>
    </row>
    <row r="6" spans="1:7">
      <c r="A6" s="134">
        <v>10871</v>
      </c>
      <c r="B6" s="134">
        <v>1</v>
      </c>
      <c r="C6" s="134" t="s">
        <v>255</v>
      </c>
      <c r="E6" s="134">
        <v>6</v>
      </c>
      <c r="F6" s="134">
        <v>200.17932128906301</v>
      </c>
      <c r="G6" s="134">
        <v>24</v>
      </c>
    </row>
    <row r="7" spans="1:7">
      <c r="A7" s="134">
        <v>10996</v>
      </c>
      <c r="B7" s="134">
        <v>1</v>
      </c>
      <c r="C7" s="134" t="s">
        <v>255</v>
      </c>
      <c r="D7" s="134">
        <v>2004</v>
      </c>
      <c r="E7" s="134">
        <v>2</v>
      </c>
      <c r="F7" s="134">
        <v>112.106643676758</v>
      </c>
      <c r="G7" s="134">
        <v>16</v>
      </c>
    </row>
    <row r="8" spans="1:7">
      <c r="A8" s="134">
        <v>11005</v>
      </c>
      <c r="B8" s="134">
        <v>1</v>
      </c>
      <c r="C8" s="134" t="s">
        <v>255</v>
      </c>
      <c r="E8" s="134">
        <v>1</v>
      </c>
      <c r="F8" s="134">
        <v>358.74127197265602</v>
      </c>
      <c r="G8" s="134">
        <v>5</v>
      </c>
    </row>
    <row r="9" spans="1:7">
      <c r="A9" s="134">
        <v>11271</v>
      </c>
      <c r="B9" s="134">
        <v>1</v>
      </c>
      <c r="C9" s="134" t="s">
        <v>255</v>
      </c>
      <c r="D9" s="134">
        <v>1997</v>
      </c>
      <c r="E9" s="134">
        <v>2</v>
      </c>
      <c r="F9" s="134">
        <v>54.761714935302699</v>
      </c>
      <c r="G9" s="134">
        <v>20</v>
      </c>
    </row>
    <row r="10" spans="1:7">
      <c r="A10" s="134">
        <v>11290</v>
      </c>
      <c r="B10" s="134">
        <v>1</v>
      </c>
      <c r="C10" s="134" t="s">
        <v>256</v>
      </c>
      <c r="E10" s="134">
        <v>2</v>
      </c>
      <c r="F10" s="134">
        <v>99.650344848632798</v>
      </c>
      <c r="G10" s="134">
        <v>18</v>
      </c>
    </row>
    <row r="11" spans="1:7">
      <c r="A11" s="134">
        <v>11290</v>
      </c>
      <c r="B11" s="134">
        <v>2</v>
      </c>
      <c r="C11" s="134" t="s">
        <v>256</v>
      </c>
      <c r="D11" s="134">
        <v>1999</v>
      </c>
      <c r="E11" s="134">
        <v>1</v>
      </c>
      <c r="F11" s="134">
        <v>99.650344848632798</v>
      </c>
      <c r="G11" s="134">
        <v>18</v>
      </c>
    </row>
    <row r="12" spans="1:7">
      <c r="A12" s="134">
        <v>11345</v>
      </c>
      <c r="B12" s="134">
        <v>1</v>
      </c>
      <c r="C12" s="134" t="s">
        <v>255</v>
      </c>
      <c r="D12" s="134">
        <v>2007</v>
      </c>
      <c r="E12" s="134">
        <v>2</v>
      </c>
      <c r="F12" s="134">
        <v>78.231018066406307</v>
      </c>
      <c r="G12" s="134">
        <v>14</v>
      </c>
    </row>
    <row r="13" spans="1:7">
      <c r="A13" s="134">
        <v>11930</v>
      </c>
      <c r="B13" s="134">
        <v>1</v>
      </c>
      <c r="C13" s="134" t="s">
        <v>256</v>
      </c>
      <c r="D13" s="134">
        <v>2007</v>
      </c>
      <c r="E13" s="134">
        <v>4</v>
      </c>
      <c r="F13" s="134">
        <v>600.53796386718795</v>
      </c>
      <c r="G13" s="134">
        <v>8</v>
      </c>
    </row>
    <row r="14" spans="1:7">
      <c r="A14" s="134">
        <v>11949</v>
      </c>
      <c r="B14" s="134">
        <v>1</v>
      </c>
      <c r="C14" s="134" t="s">
        <v>255</v>
      </c>
      <c r="D14" s="134">
        <v>2004</v>
      </c>
      <c r="E14" s="134">
        <v>6</v>
      </c>
      <c r="F14" s="134">
        <v>57.194087982177699</v>
      </c>
      <c r="G14" s="134">
        <v>84</v>
      </c>
    </row>
    <row r="15" spans="1:7">
      <c r="A15" s="134">
        <v>12511</v>
      </c>
      <c r="B15" s="134">
        <v>1</v>
      </c>
      <c r="C15" s="134" t="s">
        <v>255</v>
      </c>
      <c r="D15" s="134">
        <v>2002</v>
      </c>
      <c r="E15" s="134">
        <v>3</v>
      </c>
      <c r="F15" s="134">
        <v>35.170711517333999</v>
      </c>
      <c r="G15" s="134">
        <v>51</v>
      </c>
    </row>
    <row r="16" spans="1:7">
      <c r="A16" s="134">
        <v>12623</v>
      </c>
      <c r="B16" s="134">
        <v>1</v>
      </c>
      <c r="C16" s="134" t="s">
        <v>255</v>
      </c>
      <c r="E16" s="134">
        <v>1</v>
      </c>
      <c r="F16" s="134">
        <v>600.53796386718795</v>
      </c>
      <c r="G16" s="134">
        <v>8</v>
      </c>
    </row>
    <row r="17" spans="1:7">
      <c r="A17" s="134">
        <v>12783</v>
      </c>
      <c r="B17" s="134">
        <v>1</v>
      </c>
      <c r="C17" s="134" t="s">
        <v>255</v>
      </c>
      <c r="E17" s="134">
        <v>4</v>
      </c>
      <c r="F17" s="134">
        <v>35.330135345458999</v>
      </c>
      <c r="G17" s="134">
        <v>31</v>
      </c>
    </row>
    <row r="18" spans="1:7">
      <c r="A18" s="134">
        <v>13126</v>
      </c>
      <c r="B18" s="134">
        <v>1</v>
      </c>
      <c r="C18" s="134" t="s">
        <v>255</v>
      </c>
      <c r="D18" s="134">
        <v>1997</v>
      </c>
      <c r="E18" s="134">
        <v>22</v>
      </c>
      <c r="F18" s="134">
        <v>19.557754516601602</v>
      </c>
      <c r="G18" s="134">
        <v>56</v>
      </c>
    </row>
    <row r="19" spans="1:7">
      <c r="A19" s="134">
        <v>13218</v>
      </c>
      <c r="B19" s="134">
        <v>1</v>
      </c>
      <c r="C19" s="134" t="s">
        <v>255</v>
      </c>
      <c r="D19" s="134">
        <v>1990</v>
      </c>
      <c r="E19" s="134">
        <v>2</v>
      </c>
      <c r="F19" s="134">
        <v>128.79620361328099</v>
      </c>
      <c r="G19" s="134">
        <v>16</v>
      </c>
    </row>
    <row r="20" spans="1:7">
      <c r="A20" s="134">
        <v>13360</v>
      </c>
      <c r="B20" s="134">
        <v>1</v>
      </c>
      <c r="C20" s="134" t="s">
        <v>255</v>
      </c>
      <c r="E20" s="134">
        <v>5</v>
      </c>
      <c r="F20" s="134">
        <v>343.16452026367199</v>
      </c>
      <c r="G20" s="134">
        <v>14</v>
      </c>
    </row>
    <row r="21" spans="1:7">
      <c r="A21" s="134">
        <v>13712</v>
      </c>
      <c r="B21" s="134">
        <v>1</v>
      </c>
      <c r="C21" s="134" t="s">
        <v>255</v>
      </c>
      <c r="D21" s="134">
        <v>2001</v>
      </c>
      <c r="E21" s="134">
        <v>1</v>
      </c>
      <c r="F21" s="134">
        <v>136.90428161621099</v>
      </c>
      <c r="G21" s="134">
        <v>8</v>
      </c>
    </row>
    <row r="22" spans="1:7">
      <c r="A22" s="134">
        <v>13861</v>
      </c>
      <c r="B22" s="134">
        <v>1</v>
      </c>
      <c r="C22" s="134" t="s">
        <v>255</v>
      </c>
      <c r="D22" s="134">
        <v>2009</v>
      </c>
      <c r="E22" s="134">
        <v>3</v>
      </c>
      <c r="F22" s="134">
        <v>18.253904342651399</v>
      </c>
      <c r="G22" s="134">
        <v>60</v>
      </c>
    </row>
    <row r="23" spans="1:7">
      <c r="A23" s="134">
        <v>13899</v>
      </c>
      <c r="B23" s="134">
        <v>1</v>
      </c>
      <c r="C23" s="134" t="s">
        <v>255</v>
      </c>
      <c r="D23" s="134">
        <v>2009</v>
      </c>
      <c r="E23" s="134">
        <v>3</v>
      </c>
      <c r="F23" s="134">
        <v>42.124393463134801</v>
      </c>
      <c r="G23" s="134">
        <v>26</v>
      </c>
    </row>
    <row r="24" spans="1:7">
      <c r="A24" s="134">
        <v>13988</v>
      </c>
      <c r="B24" s="134">
        <v>1</v>
      </c>
      <c r="C24" s="134" t="s">
        <v>256</v>
      </c>
      <c r="D24" s="134">
        <v>1995</v>
      </c>
      <c r="E24" s="134">
        <v>2</v>
      </c>
      <c r="F24" s="134">
        <v>114.48550415039099</v>
      </c>
      <c r="G24" s="134">
        <v>18</v>
      </c>
    </row>
    <row r="25" spans="1:7">
      <c r="A25" s="134">
        <v>14059</v>
      </c>
      <c r="B25" s="134">
        <v>1</v>
      </c>
      <c r="C25" s="134" t="s">
        <v>255</v>
      </c>
      <c r="E25" s="134">
        <v>2</v>
      </c>
      <c r="F25" s="134">
        <v>47.924167633056598</v>
      </c>
      <c r="G25" s="134">
        <v>43</v>
      </c>
    </row>
    <row r="26" spans="1:7">
      <c r="A26" s="134">
        <v>14259</v>
      </c>
      <c r="B26" s="134">
        <v>1</v>
      </c>
      <c r="C26" s="134" t="s">
        <v>255</v>
      </c>
      <c r="D26" s="134">
        <v>2004</v>
      </c>
      <c r="E26" s="134">
        <v>4</v>
      </c>
      <c r="F26" s="134">
        <v>10.1410579681396</v>
      </c>
      <c r="G26" s="134">
        <v>108</v>
      </c>
    </row>
    <row r="27" spans="1:7">
      <c r="A27" s="134">
        <v>14346</v>
      </c>
      <c r="B27" s="134">
        <v>1</v>
      </c>
      <c r="C27" s="134" t="s">
        <v>255</v>
      </c>
      <c r="E27" s="134">
        <v>2</v>
      </c>
      <c r="F27" s="134">
        <v>171.58226013183599</v>
      </c>
      <c r="G27" s="134">
        <v>28</v>
      </c>
    </row>
    <row r="28" spans="1:7">
      <c r="A28" s="134">
        <v>14614</v>
      </c>
      <c r="B28" s="134">
        <v>1</v>
      </c>
      <c r="C28" s="134" t="s">
        <v>255</v>
      </c>
      <c r="D28" s="134">
        <v>1981</v>
      </c>
      <c r="E28" s="134">
        <v>10</v>
      </c>
      <c r="F28" s="134">
        <v>320.28689575195301</v>
      </c>
      <c r="G28" s="134">
        <v>15</v>
      </c>
    </row>
    <row r="29" spans="1:7">
      <c r="A29" s="134">
        <v>20021</v>
      </c>
      <c r="B29" s="134">
        <v>1</v>
      </c>
      <c r="C29" s="134" t="s">
        <v>255</v>
      </c>
      <c r="D29" s="134">
        <v>2007</v>
      </c>
      <c r="E29" s="134">
        <v>12</v>
      </c>
      <c r="F29" s="134">
        <v>61.841342926025398</v>
      </c>
      <c r="G29" s="134">
        <v>122</v>
      </c>
    </row>
    <row r="30" spans="1:7">
      <c r="A30" s="134">
        <v>20101</v>
      </c>
      <c r="B30" s="134">
        <v>1</v>
      </c>
      <c r="C30" s="134" t="s">
        <v>256</v>
      </c>
      <c r="D30" s="134">
        <v>2000</v>
      </c>
      <c r="E30" s="134">
        <v>2</v>
      </c>
      <c r="F30" s="134">
        <v>167.65873718261699</v>
      </c>
      <c r="G30" s="134">
        <v>45</v>
      </c>
    </row>
    <row r="31" spans="1:7">
      <c r="A31" s="134">
        <v>20101</v>
      </c>
      <c r="B31" s="134">
        <v>2</v>
      </c>
      <c r="C31" s="134" t="s">
        <v>255</v>
      </c>
      <c r="D31" s="134">
        <v>1997</v>
      </c>
      <c r="E31" s="134">
        <v>1</v>
      </c>
      <c r="F31" s="134">
        <v>167.65873718261699</v>
      </c>
      <c r="G31" s="134">
        <v>45</v>
      </c>
    </row>
    <row r="32" spans="1:7">
      <c r="A32" s="134">
        <v>20101</v>
      </c>
      <c r="B32" s="134">
        <v>3</v>
      </c>
      <c r="C32" s="134" t="s">
        <v>255</v>
      </c>
      <c r="D32" s="134">
        <v>1995</v>
      </c>
      <c r="E32" s="134">
        <v>1</v>
      </c>
      <c r="F32" s="134">
        <v>167.65873718261699</v>
      </c>
      <c r="G32" s="134">
        <v>45</v>
      </c>
    </row>
    <row r="33" spans="1:7">
      <c r="A33" s="134">
        <v>20119</v>
      </c>
      <c r="B33" s="134">
        <v>1</v>
      </c>
      <c r="C33" s="134" t="s">
        <v>255</v>
      </c>
      <c r="D33" s="134">
        <v>2008</v>
      </c>
      <c r="E33" s="134">
        <v>8</v>
      </c>
      <c r="F33" s="134">
        <v>116.07144165039099</v>
      </c>
      <c r="G33" s="134">
        <v>65</v>
      </c>
    </row>
    <row r="34" spans="1:7">
      <c r="A34" s="134">
        <v>20193</v>
      </c>
      <c r="B34" s="134">
        <v>1</v>
      </c>
      <c r="C34" s="134" t="s">
        <v>255</v>
      </c>
      <c r="E34" s="134">
        <v>2</v>
      </c>
      <c r="F34" s="134">
        <v>538.903076171875</v>
      </c>
      <c r="G34" s="134">
        <v>14</v>
      </c>
    </row>
    <row r="35" spans="1:7">
      <c r="A35" s="134">
        <v>20289</v>
      </c>
      <c r="B35" s="134">
        <v>1</v>
      </c>
      <c r="C35" s="134" t="s">
        <v>255</v>
      </c>
      <c r="D35" s="134">
        <v>2010</v>
      </c>
      <c r="E35" s="134">
        <v>1</v>
      </c>
      <c r="F35" s="134">
        <v>943.08038330078102</v>
      </c>
      <c r="G35" s="134">
        <v>8</v>
      </c>
    </row>
    <row r="36" spans="1:7">
      <c r="A36" s="134">
        <v>20289</v>
      </c>
      <c r="B36" s="134">
        <v>2</v>
      </c>
      <c r="C36" s="134" t="s">
        <v>255</v>
      </c>
      <c r="D36" s="134">
        <v>2007</v>
      </c>
      <c r="E36" s="134">
        <v>1</v>
      </c>
      <c r="F36" s="134">
        <v>943.08038330078102</v>
      </c>
      <c r="G36" s="134">
        <v>8</v>
      </c>
    </row>
    <row r="37" spans="1:7">
      <c r="A37" s="134">
        <v>20581</v>
      </c>
      <c r="B37" s="134">
        <v>1</v>
      </c>
      <c r="C37" s="134" t="s">
        <v>255</v>
      </c>
      <c r="D37" s="134">
        <v>2000</v>
      </c>
      <c r="E37" s="134">
        <v>2</v>
      </c>
      <c r="F37" s="134">
        <v>1257.44055175781</v>
      </c>
      <c r="G37" s="134">
        <v>6</v>
      </c>
    </row>
    <row r="38" spans="1:7">
      <c r="A38" s="134">
        <v>20665</v>
      </c>
      <c r="B38" s="134">
        <v>1</v>
      </c>
      <c r="C38" s="134" t="s">
        <v>255</v>
      </c>
      <c r="D38" s="134">
        <v>1999</v>
      </c>
      <c r="E38" s="134">
        <v>2</v>
      </c>
      <c r="F38" s="134">
        <v>685.87664794921898</v>
      </c>
      <c r="G38" s="134">
        <v>11</v>
      </c>
    </row>
    <row r="39" spans="1:7">
      <c r="A39" s="134">
        <v>20705</v>
      </c>
      <c r="B39" s="134">
        <v>1</v>
      </c>
      <c r="C39" s="134" t="s">
        <v>255</v>
      </c>
      <c r="E39" s="134">
        <v>3</v>
      </c>
      <c r="F39" s="134">
        <v>1257.44055175781</v>
      </c>
      <c r="G39" s="134">
        <v>6</v>
      </c>
    </row>
    <row r="40" spans="1:7">
      <c r="A40" s="134">
        <v>20803</v>
      </c>
      <c r="B40" s="134">
        <v>1</v>
      </c>
      <c r="C40" s="134" t="s">
        <v>255</v>
      </c>
      <c r="E40" s="134">
        <v>2</v>
      </c>
      <c r="F40" s="134">
        <v>838.293701171875</v>
      </c>
      <c r="G40" s="134">
        <v>9</v>
      </c>
    </row>
    <row r="41" spans="1:7">
      <c r="A41" s="134">
        <v>21000</v>
      </c>
      <c r="B41" s="134">
        <v>1</v>
      </c>
      <c r="C41" s="134" t="s">
        <v>255</v>
      </c>
      <c r="E41" s="134">
        <v>2</v>
      </c>
      <c r="F41" s="134">
        <v>251.48811340332</v>
      </c>
      <c r="G41" s="134">
        <v>30</v>
      </c>
    </row>
    <row r="42" spans="1:7">
      <c r="A42" s="134">
        <v>21424</v>
      </c>
      <c r="B42" s="134">
        <v>1</v>
      </c>
      <c r="C42" s="134" t="s">
        <v>256</v>
      </c>
      <c r="D42" s="134">
        <v>2000</v>
      </c>
      <c r="E42" s="134">
        <v>3</v>
      </c>
      <c r="F42" s="134">
        <v>397.08648681640602</v>
      </c>
      <c r="G42" s="134">
        <v>19</v>
      </c>
    </row>
    <row r="43" spans="1:7">
      <c r="A43" s="134">
        <v>21505</v>
      </c>
      <c r="B43" s="134">
        <v>1</v>
      </c>
      <c r="C43" s="134" t="s">
        <v>255</v>
      </c>
      <c r="D43" s="134">
        <v>2000</v>
      </c>
      <c r="E43" s="134">
        <v>1</v>
      </c>
      <c r="F43" s="134">
        <v>628.72027587890602</v>
      </c>
      <c r="G43" s="134">
        <v>12</v>
      </c>
    </row>
    <row r="44" spans="1:7">
      <c r="A44" s="134">
        <v>21564</v>
      </c>
      <c r="B44" s="134">
        <v>1</v>
      </c>
      <c r="C44" s="134" t="s">
        <v>255</v>
      </c>
      <c r="D44" s="134">
        <v>2002</v>
      </c>
      <c r="E44" s="134">
        <v>2</v>
      </c>
      <c r="F44" s="134">
        <v>328.02795410156301</v>
      </c>
      <c r="G44" s="134">
        <v>23</v>
      </c>
    </row>
    <row r="45" spans="1:7">
      <c r="A45" s="134">
        <v>21564</v>
      </c>
      <c r="B45" s="134">
        <v>2</v>
      </c>
      <c r="C45" s="134" t="s">
        <v>255</v>
      </c>
      <c r="D45" s="134">
        <v>2001</v>
      </c>
      <c r="E45" s="134">
        <v>1</v>
      </c>
      <c r="F45" s="134">
        <v>328.02795410156301</v>
      </c>
      <c r="G45" s="134">
        <v>23</v>
      </c>
    </row>
    <row r="46" spans="1:7">
      <c r="A46" s="134">
        <v>21576</v>
      </c>
      <c r="B46" s="134">
        <v>1</v>
      </c>
      <c r="C46" s="134" t="s">
        <v>255</v>
      </c>
      <c r="D46" s="134">
        <v>2007</v>
      </c>
      <c r="E46" s="134">
        <v>5</v>
      </c>
      <c r="F46" s="134">
        <v>314.36013793945301</v>
      </c>
      <c r="G46" s="134">
        <v>24</v>
      </c>
    </row>
    <row r="47" spans="1:7">
      <c r="A47" s="134">
        <v>21642</v>
      </c>
      <c r="B47" s="134">
        <v>1</v>
      </c>
      <c r="C47" s="134" t="s">
        <v>255</v>
      </c>
      <c r="D47" s="134">
        <v>2004</v>
      </c>
      <c r="E47" s="134">
        <v>1</v>
      </c>
      <c r="F47" s="134">
        <v>943.08038330078102</v>
      </c>
      <c r="G47" s="134">
        <v>8</v>
      </c>
    </row>
    <row r="48" spans="1:7">
      <c r="A48" s="134">
        <v>21691</v>
      </c>
      <c r="B48" s="134">
        <v>1</v>
      </c>
      <c r="C48" s="134" t="s">
        <v>255</v>
      </c>
      <c r="E48" s="134">
        <v>2</v>
      </c>
      <c r="F48" s="134">
        <v>943.08038330078102</v>
      </c>
      <c r="G48" s="134">
        <v>8</v>
      </c>
    </row>
    <row r="49" spans="1:7">
      <c r="A49" s="134">
        <v>21910</v>
      </c>
      <c r="B49" s="134">
        <v>1</v>
      </c>
      <c r="C49" s="134" t="s">
        <v>255</v>
      </c>
      <c r="D49" s="134">
        <v>2011</v>
      </c>
      <c r="E49" s="134">
        <v>3</v>
      </c>
      <c r="F49" s="134">
        <v>184.01568603515599</v>
      </c>
      <c r="G49" s="134">
        <v>41</v>
      </c>
    </row>
    <row r="50" spans="1:7">
      <c r="A50" s="134">
        <v>21985</v>
      </c>
      <c r="B50" s="134">
        <v>1</v>
      </c>
      <c r="C50" s="134" t="s">
        <v>255</v>
      </c>
      <c r="E50" s="134">
        <v>4</v>
      </c>
      <c r="F50" s="134">
        <v>754.46429443359398</v>
      </c>
      <c r="G50" s="134">
        <v>10</v>
      </c>
    </row>
    <row r="51" spans="1:7">
      <c r="A51" s="134">
        <v>21998</v>
      </c>
      <c r="B51" s="134">
        <v>1</v>
      </c>
      <c r="C51" s="134" t="s">
        <v>256</v>
      </c>
      <c r="D51" s="134">
        <v>2002</v>
      </c>
      <c r="E51" s="134">
        <v>1</v>
      </c>
      <c r="F51" s="134">
        <v>943.08038330078102</v>
      </c>
      <c r="G51" s="134">
        <v>8</v>
      </c>
    </row>
    <row r="52" spans="1:7">
      <c r="A52" s="134">
        <v>22058</v>
      </c>
      <c r="B52" s="134">
        <v>1</v>
      </c>
      <c r="C52" s="134" t="s">
        <v>255</v>
      </c>
      <c r="D52" s="134">
        <v>2007</v>
      </c>
      <c r="E52" s="134">
        <v>4</v>
      </c>
      <c r="F52" s="134">
        <v>251.48811340332</v>
      </c>
      <c r="G52" s="134">
        <v>30</v>
      </c>
    </row>
    <row r="53" spans="1:7">
      <c r="A53" s="134">
        <v>22106</v>
      </c>
      <c r="B53" s="134">
        <v>1</v>
      </c>
      <c r="C53" s="134" t="s">
        <v>255</v>
      </c>
      <c r="D53" s="134">
        <v>2009</v>
      </c>
      <c r="E53" s="134">
        <v>2</v>
      </c>
      <c r="F53" s="134">
        <v>235.770095825195</v>
      </c>
      <c r="G53" s="134">
        <v>32</v>
      </c>
    </row>
    <row r="54" spans="1:7">
      <c r="A54" s="134">
        <v>22450</v>
      </c>
      <c r="B54" s="134">
        <v>1</v>
      </c>
      <c r="C54" s="134" t="s">
        <v>255</v>
      </c>
      <c r="D54" s="134">
        <v>1997</v>
      </c>
      <c r="E54" s="134">
        <v>2</v>
      </c>
      <c r="F54" s="134">
        <v>538.903076171875</v>
      </c>
      <c r="G54" s="134">
        <v>14</v>
      </c>
    </row>
    <row r="55" spans="1:7">
      <c r="A55" s="134">
        <v>22536</v>
      </c>
      <c r="B55" s="134">
        <v>1</v>
      </c>
      <c r="C55" s="134" t="s">
        <v>255</v>
      </c>
      <c r="E55" s="134">
        <v>1</v>
      </c>
      <c r="F55" s="134">
        <v>100.59523773193401</v>
      </c>
      <c r="G55" s="134">
        <v>75</v>
      </c>
    </row>
    <row r="56" spans="1:7">
      <c r="A56" s="134">
        <v>23800</v>
      </c>
      <c r="B56" s="134">
        <v>1</v>
      </c>
      <c r="C56" s="134" t="s">
        <v>256</v>
      </c>
      <c r="D56" s="134">
        <v>1990</v>
      </c>
      <c r="E56" s="134">
        <v>3</v>
      </c>
      <c r="F56" s="134">
        <v>188.61607360839801</v>
      </c>
      <c r="G56" s="134">
        <v>40</v>
      </c>
    </row>
    <row r="57" spans="1:7">
      <c r="A57" s="134">
        <v>23899</v>
      </c>
      <c r="B57" s="134">
        <v>1</v>
      </c>
      <c r="C57" s="134" t="s">
        <v>255</v>
      </c>
      <c r="D57" s="134">
        <v>2006</v>
      </c>
      <c r="E57" s="134">
        <v>3</v>
      </c>
      <c r="F57" s="134">
        <v>167.65873718261699</v>
      </c>
      <c r="G57" s="134">
        <v>45</v>
      </c>
    </row>
    <row r="58" spans="1:7">
      <c r="A58" s="134">
        <v>23996</v>
      </c>
      <c r="B58" s="134">
        <v>1</v>
      </c>
      <c r="C58" s="134" t="s">
        <v>256</v>
      </c>
      <c r="D58" s="134">
        <v>1999</v>
      </c>
      <c r="E58" s="134">
        <v>6</v>
      </c>
      <c r="F58" s="134">
        <v>89.817184448242202</v>
      </c>
      <c r="G58" s="134">
        <v>84</v>
      </c>
    </row>
    <row r="59" spans="1:7">
      <c r="A59" s="134">
        <v>24139</v>
      </c>
      <c r="B59" s="134">
        <v>1</v>
      </c>
      <c r="C59" s="134" t="s">
        <v>255</v>
      </c>
      <c r="D59" s="134">
        <v>2002</v>
      </c>
      <c r="E59" s="134">
        <v>2</v>
      </c>
      <c r="F59" s="134">
        <v>471.54019165039102</v>
      </c>
      <c r="G59" s="134">
        <v>16</v>
      </c>
    </row>
    <row r="60" spans="1:7">
      <c r="A60" s="134">
        <v>24637</v>
      </c>
      <c r="B60" s="134">
        <v>1</v>
      </c>
      <c r="C60" s="134" t="s">
        <v>255</v>
      </c>
      <c r="D60" s="134">
        <v>1998</v>
      </c>
      <c r="E60" s="134">
        <v>2</v>
      </c>
      <c r="F60" s="134">
        <v>209.57342529296901</v>
      </c>
      <c r="G60" s="134">
        <v>36</v>
      </c>
    </row>
    <row r="61" spans="1:7">
      <c r="A61" s="134">
        <v>24637</v>
      </c>
      <c r="B61" s="134">
        <v>2</v>
      </c>
      <c r="C61" s="134" t="s">
        <v>255</v>
      </c>
      <c r="D61" s="134">
        <v>2007</v>
      </c>
      <c r="E61" s="134">
        <v>1</v>
      </c>
      <c r="F61" s="134">
        <v>209.57342529296901</v>
      </c>
      <c r="G61" s="134">
        <v>36</v>
      </c>
    </row>
    <row r="62" spans="1:7">
      <c r="A62" s="134">
        <v>29940</v>
      </c>
      <c r="B62" s="134">
        <v>1</v>
      </c>
      <c r="C62" s="134" t="s">
        <v>255</v>
      </c>
      <c r="D62" s="134">
        <v>1994</v>
      </c>
      <c r="E62" s="134">
        <v>3</v>
      </c>
      <c r="F62" s="134">
        <v>21.904685974121101</v>
      </c>
      <c r="G62" s="134">
        <v>50</v>
      </c>
    </row>
    <row r="63" spans="1:7">
      <c r="A63" s="134">
        <v>60022</v>
      </c>
      <c r="B63" s="134">
        <v>1</v>
      </c>
      <c r="C63" s="134" t="s">
        <v>255</v>
      </c>
      <c r="D63" s="134">
        <v>1984</v>
      </c>
      <c r="E63" s="134">
        <v>3</v>
      </c>
      <c r="F63" s="134">
        <v>600.53796386718795</v>
      </c>
      <c r="G63" s="134">
        <v>8</v>
      </c>
    </row>
    <row r="64" spans="1:7">
      <c r="A64" s="134">
        <v>71001</v>
      </c>
      <c r="B64" s="134">
        <v>1</v>
      </c>
      <c r="C64" s="134" t="s">
        <v>255</v>
      </c>
      <c r="D64" s="134">
        <v>1993</v>
      </c>
      <c r="E64" s="134">
        <v>1</v>
      </c>
      <c r="F64" s="134">
        <v>136.90428161621099</v>
      </c>
      <c r="G64" s="134">
        <v>8</v>
      </c>
    </row>
    <row r="65" spans="1:7">
      <c r="A65" s="134">
        <v>71003</v>
      </c>
      <c r="B65" s="134">
        <v>1</v>
      </c>
      <c r="C65" s="134" t="s">
        <v>255</v>
      </c>
      <c r="D65" s="134">
        <v>1995</v>
      </c>
      <c r="E65" s="134">
        <v>1</v>
      </c>
      <c r="F65" s="134">
        <v>182.53904724121099</v>
      </c>
      <c r="G65" s="134">
        <v>6</v>
      </c>
    </row>
    <row r="66" spans="1:7">
      <c r="A66" s="134">
        <v>71007</v>
      </c>
      <c r="B66" s="134">
        <v>1</v>
      </c>
      <c r="C66" s="134" t="s">
        <v>255</v>
      </c>
      <c r="E66" s="134">
        <v>1</v>
      </c>
      <c r="F66" s="134">
        <v>219.04685974121099</v>
      </c>
      <c r="G66" s="134">
        <v>5</v>
      </c>
    </row>
    <row r="67" spans="1:7">
      <c r="A67" s="134">
        <v>71009</v>
      </c>
      <c r="B67" s="134">
        <v>1</v>
      </c>
      <c r="C67" s="134" t="s">
        <v>256</v>
      </c>
      <c r="D67" s="134">
        <v>1996</v>
      </c>
      <c r="E67" s="134">
        <v>1</v>
      </c>
      <c r="F67" s="134">
        <v>136.90428161621099</v>
      </c>
      <c r="G67" s="134">
        <v>8</v>
      </c>
    </row>
    <row r="68" spans="1:7">
      <c r="A68" s="134">
        <v>71011</v>
      </c>
      <c r="B68" s="134">
        <v>1</v>
      </c>
      <c r="C68" s="134" t="s">
        <v>255</v>
      </c>
      <c r="D68" s="134">
        <v>1970</v>
      </c>
      <c r="E68" s="134">
        <v>1</v>
      </c>
      <c r="F68" s="134">
        <v>136.90428161621099</v>
      </c>
      <c r="G68" s="134">
        <v>8</v>
      </c>
    </row>
    <row r="69" spans="1:7">
      <c r="A69" s="134">
        <v>71011</v>
      </c>
      <c r="B69" s="134">
        <v>2</v>
      </c>
      <c r="C69" s="134" t="s">
        <v>255</v>
      </c>
      <c r="D69" s="134">
        <v>1998</v>
      </c>
      <c r="E69" s="134">
        <v>1</v>
      </c>
      <c r="F69" s="134">
        <v>136.90428161621099</v>
      </c>
      <c r="G69" s="134">
        <v>8</v>
      </c>
    </row>
    <row r="70" spans="1:7">
      <c r="A70" s="134">
        <v>71012</v>
      </c>
      <c r="B70" s="134">
        <v>1</v>
      </c>
      <c r="C70" s="134" t="s">
        <v>255</v>
      </c>
      <c r="E70" s="134">
        <v>2</v>
      </c>
      <c r="F70" s="134">
        <v>182.53904724121099</v>
      </c>
      <c r="G70" s="134">
        <v>6</v>
      </c>
    </row>
    <row r="71" spans="1:7">
      <c r="A71" s="134">
        <v>71013</v>
      </c>
      <c r="B71" s="134">
        <v>1</v>
      </c>
      <c r="C71" s="134" t="s">
        <v>255</v>
      </c>
      <c r="D71" s="134">
        <v>1990</v>
      </c>
      <c r="E71" s="134">
        <v>1</v>
      </c>
      <c r="F71" s="134">
        <v>136.90428161621099</v>
      </c>
      <c r="G71" s="134">
        <v>8</v>
      </c>
    </row>
    <row r="72" spans="1:7">
      <c r="A72" s="134">
        <v>71014</v>
      </c>
      <c r="B72" s="134">
        <v>1</v>
      </c>
      <c r="C72" s="134" t="s">
        <v>255</v>
      </c>
      <c r="D72" s="134">
        <v>1997</v>
      </c>
      <c r="E72" s="134">
        <v>2</v>
      </c>
      <c r="F72" s="134">
        <v>136.90428161621099</v>
      </c>
      <c r="G72" s="134">
        <v>8</v>
      </c>
    </row>
    <row r="73" spans="1:7">
      <c r="A73" s="134">
        <v>72001</v>
      </c>
      <c r="B73" s="134">
        <v>1</v>
      </c>
      <c r="C73" s="134" t="s">
        <v>255</v>
      </c>
      <c r="D73" s="134">
        <v>1995</v>
      </c>
      <c r="E73" s="134">
        <v>1</v>
      </c>
      <c r="F73" s="134">
        <v>78.231018066406307</v>
      </c>
      <c r="G73" s="134">
        <v>14</v>
      </c>
    </row>
    <row r="74" spans="1:7">
      <c r="A74" s="134">
        <v>72004</v>
      </c>
      <c r="B74" s="134">
        <v>1</v>
      </c>
      <c r="C74" s="134" t="s">
        <v>255</v>
      </c>
      <c r="E74" s="134">
        <v>2</v>
      </c>
      <c r="F74" s="134">
        <v>84.248786926269503</v>
      </c>
      <c r="G74" s="134">
        <v>13</v>
      </c>
    </row>
    <row r="75" spans="1:7">
      <c r="A75" s="134">
        <v>72008</v>
      </c>
      <c r="B75" s="134">
        <v>1</v>
      </c>
      <c r="C75" s="134" t="s">
        <v>255</v>
      </c>
      <c r="D75" s="134">
        <v>1997</v>
      </c>
      <c r="E75" s="134">
        <v>1</v>
      </c>
      <c r="F75" s="134">
        <v>99.566741943359403</v>
      </c>
      <c r="G75" s="134">
        <v>11</v>
      </c>
    </row>
    <row r="76" spans="1:7">
      <c r="A76" s="134">
        <v>72009</v>
      </c>
      <c r="B76" s="134">
        <v>1</v>
      </c>
      <c r="C76" s="134" t="s">
        <v>255</v>
      </c>
      <c r="D76" s="134">
        <v>1980</v>
      </c>
      <c r="E76" s="134">
        <v>1</v>
      </c>
      <c r="F76" s="134">
        <v>91.269523620605497</v>
      </c>
      <c r="G76" s="134">
        <v>12</v>
      </c>
    </row>
    <row r="77" spans="1:7">
      <c r="A77" s="134">
        <v>72010</v>
      </c>
      <c r="B77" s="134">
        <v>1</v>
      </c>
      <c r="C77" s="134" t="s">
        <v>255</v>
      </c>
      <c r="D77" s="134">
        <v>1998</v>
      </c>
      <c r="E77" s="134">
        <v>2</v>
      </c>
      <c r="F77" s="134">
        <v>91.269523620605497</v>
      </c>
      <c r="G77" s="134">
        <v>12</v>
      </c>
    </row>
    <row r="78" spans="1:7">
      <c r="A78" s="134">
        <v>73001</v>
      </c>
      <c r="B78" s="134">
        <v>1</v>
      </c>
      <c r="C78" s="134" t="s">
        <v>255</v>
      </c>
      <c r="D78" s="134">
        <v>2003</v>
      </c>
      <c r="E78" s="134">
        <v>3</v>
      </c>
      <c r="F78" s="134">
        <v>60.846343994140597</v>
      </c>
      <c r="G78" s="134">
        <v>18</v>
      </c>
    </row>
    <row r="79" spans="1:7">
      <c r="A79" s="134">
        <v>73002</v>
      </c>
      <c r="B79" s="134">
        <v>1</v>
      </c>
      <c r="C79" s="134" t="s">
        <v>255</v>
      </c>
      <c r="D79" s="134">
        <v>2001</v>
      </c>
      <c r="E79" s="134">
        <v>2</v>
      </c>
      <c r="F79" s="134">
        <v>49.783370971679702</v>
      </c>
      <c r="G79" s="134">
        <v>22</v>
      </c>
    </row>
    <row r="80" spans="1:7">
      <c r="A80" s="134">
        <v>73006</v>
      </c>
      <c r="B80" s="134">
        <v>1</v>
      </c>
      <c r="C80" s="134" t="s">
        <v>255</v>
      </c>
      <c r="D80" s="134">
        <v>1997</v>
      </c>
      <c r="E80" s="134">
        <v>2</v>
      </c>
      <c r="F80" s="134">
        <v>73.015617370605497</v>
      </c>
      <c r="G80" s="134">
        <v>15</v>
      </c>
    </row>
    <row r="81" spans="1:7">
      <c r="A81" s="134">
        <v>73008</v>
      </c>
      <c r="B81" s="134">
        <v>1</v>
      </c>
      <c r="C81" s="134" t="s">
        <v>255</v>
      </c>
      <c r="D81" s="134">
        <v>2006</v>
      </c>
      <c r="E81" s="134">
        <v>1</v>
      </c>
      <c r="F81" s="134">
        <v>52.154014587402301</v>
      </c>
      <c r="G81" s="134">
        <v>21</v>
      </c>
    </row>
    <row r="82" spans="1:7">
      <c r="A82" s="134">
        <v>73008</v>
      </c>
      <c r="B82" s="134">
        <v>2</v>
      </c>
      <c r="C82" s="134" t="s">
        <v>255</v>
      </c>
      <c r="D82" s="134">
        <v>2005</v>
      </c>
      <c r="E82" s="134">
        <v>1</v>
      </c>
      <c r="F82" s="134">
        <v>52.154014587402301</v>
      </c>
      <c r="G82" s="134">
        <v>21</v>
      </c>
    </row>
    <row r="83" spans="1:7">
      <c r="A83" s="134">
        <v>73009</v>
      </c>
      <c r="B83" s="134">
        <v>1</v>
      </c>
      <c r="C83" s="134" t="s">
        <v>255</v>
      </c>
      <c r="D83" s="134">
        <v>1997</v>
      </c>
      <c r="E83" s="134">
        <v>2</v>
      </c>
      <c r="F83" s="134">
        <v>60.846343994140597</v>
      </c>
      <c r="G83" s="134">
        <v>18</v>
      </c>
    </row>
    <row r="84" spans="1:7">
      <c r="A84" s="134">
        <v>73010</v>
      </c>
      <c r="B84" s="134">
        <v>1</v>
      </c>
      <c r="C84" s="134" t="s">
        <v>255</v>
      </c>
      <c r="D84" s="134">
        <v>1997</v>
      </c>
      <c r="E84" s="134">
        <v>2</v>
      </c>
      <c r="F84" s="134">
        <v>52.154014587402301</v>
      </c>
      <c r="G84" s="134">
        <v>21</v>
      </c>
    </row>
    <row r="85" spans="1:7">
      <c r="A85" s="134">
        <v>74001</v>
      </c>
      <c r="B85" s="134">
        <v>1</v>
      </c>
      <c r="C85" s="134" t="s">
        <v>255</v>
      </c>
      <c r="E85" s="134">
        <v>4</v>
      </c>
      <c r="F85" s="134">
        <v>34.226070404052699</v>
      </c>
      <c r="G85" s="134">
        <v>32</v>
      </c>
    </row>
    <row r="86" spans="1:7">
      <c r="A86" s="134">
        <v>74003</v>
      </c>
      <c r="B86" s="134">
        <v>1</v>
      </c>
      <c r="C86" s="134" t="s">
        <v>255</v>
      </c>
      <c r="D86" s="134">
        <v>1985</v>
      </c>
      <c r="E86" s="134">
        <v>6</v>
      </c>
      <c r="F86" s="134">
        <v>36.507808685302699</v>
      </c>
      <c r="G86" s="134">
        <v>30</v>
      </c>
    </row>
    <row r="87" spans="1:7">
      <c r="A87" s="134">
        <v>74004</v>
      </c>
      <c r="B87" s="134">
        <v>1</v>
      </c>
      <c r="C87" s="134" t="s">
        <v>255</v>
      </c>
      <c r="D87" s="134">
        <v>1994</v>
      </c>
      <c r="E87" s="134">
        <v>3</v>
      </c>
      <c r="F87" s="134">
        <v>45.634761810302699</v>
      </c>
      <c r="G87" s="134">
        <v>24</v>
      </c>
    </row>
    <row r="88" spans="1:7">
      <c r="A88" s="134">
        <v>74005</v>
      </c>
      <c r="B88" s="134">
        <v>1</v>
      </c>
      <c r="C88" s="134" t="s">
        <v>255</v>
      </c>
      <c r="D88" s="134">
        <v>2006</v>
      </c>
      <c r="E88" s="134">
        <v>5</v>
      </c>
      <c r="F88" s="134">
        <v>40.564231872558601</v>
      </c>
      <c r="G88" s="134">
        <v>27</v>
      </c>
    </row>
    <row r="89" spans="1:7">
      <c r="A89" s="134">
        <v>74006</v>
      </c>
      <c r="B89" s="134">
        <v>1</v>
      </c>
      <c r="C89" s="134" t="s">
        <v>255</v>
      </c>
      <c r="D89" s="134">
        <v>2004</v>
      </c>
      <c r="E89" s="134">
        <v>4</v>
      </c>
      <c r="F89" s="134">
        <v>47.6188774108887</v>
      </c>
      <c r="G89" s="134">
        <v>23</v>
      </c>
    </row>
    <row r="90" spans="1:7">
      <c r="A90" s="134">
        <v>74010</v>
      </c>
      <c r="B90" s="134">
        <v>1</v>
      </c>
      <c r="C90" s="134" t="s">
        <v>255</v>
      </c>
      <c r="D90" s="134">
        <v>2003</v>
      </c>
      <c r="E90" s="134">
        <v>4</v>
      </c>
      <c r="F90" s="134">
        <v>31.292406082153299</v>
      </c>
      <c r="G90" s="134">
        <v>35</v>
      </c>
    </row>
    <row r="91" spans="1:7">
      <c r="A91" s="134">
        <v>74011</v>
      </c>
      <c r="B91" s="134">
        <v>1</v>
      </c>
      <c r="C91" s="134" t="s">
        <v>255</v>
      </c>
      <c r="D91" s="134">
        <v>2004</v>
      </c>
      <c r="E91" s="134">
        <v>8</v>
      </c>
      <c r="F91" s="134">
        <v>31.292406082153299</v>
      </c>
      <c r="G91" s="134">
        <v>35</v>
      </c>
    </row>
    <row r="92" spans="1:7">
      <c r="A92" s="134">
        <v>74012</v>
      </c>
      <c r="B92" s="134">
        <v>1</v>
      </c>
      <c r="C92" s="134" t="s">
        <v>255</v>
      </c>
      <c r="D92" s="134">
        <v>2007</v>
      </c>
      <c r="E92" s="134">
        <v>5</v>
      </c>
      <c r="F92" s="134">
        <v>36.507808685302699</v>
      </c>
      <c r="G92" s="134">
        <v>30</v>
      </c>
    </row>
    <row r="93" spans="1:7">
      <c r="A93" s="134">
        <v>74012</v>
      </c>
      <c r="B93" s="134">
        <v>2</v>
      </c>
      <c r="C93" s="134" t="s">
        <v>255</v>
      </c>
      <c r="D93" s="134">
        <v>2011</v>
      </c>
      <c r="E93" s="134">
        <v>4</v>
      </c>
      <c r="F93" s="134">
        <v>36.507808685302699</v>
      </c>
      <c r="G93" s="134">
        <v>30</v>
      </c>
    </row>
    <row r="94" spans="1:7">
      <c r="A94" s="134">
        <v>74014</v>
      </c>
      <c r="B94" s="134">
        <v>1</v>
      </c>
      <c r="C94" s="134" t="s">
        <v>255</v>
      </c>
      <c r="D94" s="134">
        <v>2006</v>
      </c>
      <c r="E94" s="134">
        <v>3</v>
      </c>
      <c r="F94" s="134">
        <v>42.124393463134801</v>
      </c>
      <c r="G94" s="134">
        <v>26</v>
      </c>
    </row>
    <row r="95" spans="1:7">
      <c r="A95" s="134">
        <v>74015</v>
      </c>
      <c r="B95" s="134">
        <v>1</v>
      </c>
      <c r="C95" s="134" t="s">
        <v>255</v>
      </c>
      <c r="D95" s="134">
        <v>2003</v>
      </c>
      <c r="E95" s="134">
        <v>2</v>
      </c>
      <c r="F95" s="134">
        <v>40.564231872558601</v>
      </c>
      <c r="G95" s="134">
        <v>27</v>
      </c>
    </row>
    <row r="96" spans="1:7">
      <c r="A96" s="134">
        <v>75001</v>
      </c>
      <c r="B96" s="134">
        <v>1</v>
      </c>
      <c r="C96" s="134" t="s">
        <v>255</v>
      </c>
      <c r="D96" s="134">
        <v>2006</v>
      </c>
      <c r="E96" s="134">
        <v>2</v>
      </c>
      <c r="F96" s="134">
        <v>28.821952819824201</v>
      </c>
      <c r="G96" s="134">
        <v>38</v>
      </c>
    </row>
    <row r="97" spans="1:7">
      <c r="A97" s="134">
        <v>75002</v>
      </c>
      <c r="B97" s="134">
        <v>1</v>
      </c>
      <c r="C97" s="134" t="s">
        <v>255</v>
      </c>
      <c r="D97" s="134">
        <v>2003</v>
      </c>
      <c r="E97" s="134">
        <v>5</v>
      </c>
      <c r="F97" s="134">
        <v>20.2821159362793</v>
      </c>
      <c r="G97" s="134">
        <v>54</v>
      </c>
    </row>
    <row r="98" spans="1:7">
      <c r="A98" s="134">
        <v>75003</v>
      </c>
      <c r="B98" s="134">
        <v>1</v>
      </c>
      <c r="C98" s="134" t="s">
        <v>255</v>
      </c>
      <c r="D98" s="134">
        <v>1998</v>
      </c>
      <c r="E98" s="134">
        <v>6</v>
      </c>
      <c r="F98" s="134">
        <v>18.883348464965799</v>
      </c>
      <c r="G98" s="134">
        <v>58</v>
      </c>
    </row>
    <row r="99" spans="1:7">
      <c r="A99" s="134">
        <v>75004</v>
      </c>
      <c r="B99" s="134">
        <v>1</v>
      </c>
      <c r="C99" s="134" t="s">
        <v>255</v>
      </c>
      <c r="D99" s="134">
        <v>1999</v>
      </c>
      <c r="E99" s="134">
        <v>3</v>
      </c>
      <c r="F99" s="134">
        <v>19.557754516601602</v>
      </c>
      <c r="G99" s="134">
        <v>56</v>
      </c>
    </row>
    <row r="100" spans="1:7">
      <c r="A100" s="134">
        <v>75005</v>
      </c>
      <c r="B100" s="134">
        <v>1</v>
      </c>
      <c r="C100" s="134" t="s">
        <v>255</v>
      </c>
      <c r="D100" s="134">
        <v>1995</v>
      </c>
      <c r="E100" s="134">
        <v>2</v>
      </c>
      <c r="F100" s="134">
        <v>22.817380905151399</v>
      </c>
      <c r="G100" s="134">
        <v>48</v>
      </c>
    </row>
    <row r="101" spans="1:7">
      <c r="A101" s="134">
        <v>75006</v>
      </c>
      <c r="B101" s="134">
        <v>1</v>
      </c>
      <c r="C101" s="134" t="s">
        <v>255</v>
      </c>
      <c r="D101" s="134">
        <v>2006</v>
      </c>
      <c r="E101" s="134">
        <v>3</v>
      </c>
      <c r="F101" s="134">
        <v>22.351718902587901</v>
      </c>
      <c r="G101" s="134">
        <v>49</v>
      </c>
    </row>
    <row r="102" spans="1:7">
      <c r="A102" s="134">
        <v>75007</v>
      </c>
      <c r="B102" s="134">
        <v>1</v>
      </c>
      <c r="C102" s="134" t="s">
        <v>255</v>
      </c>
      <c r="D102" s="134">
        <v>2010</v>
      </c>
      <c r="E102" s="134">
        <v>9</v>
      </c>
      <c r="F102" s="134">
        <v>21.062196731567401</v>
      </c>
      <c r="G102" s="134">
        <v>52</v>
      </c>
    </row>
    <row r="103" spans="1:7">
      <c r="A103" s="134">
        <v>75008</v>
      </c>
      <c r="B103" s="134">
        <v>1</v>
      </c>
      <c r="C103" s="134" t="s">
        <v>255</v>
      </c>
      <c r="D103" s="134">
        <v>2002</v>
      </c>
      <c r="E103" s="134">
        <v>5</v>
      </c>
      <c r="F103" s="134">
        <v>26.7130317687988</v>
      </c>
      <c r="G103" s="134">
        <v>41</v>
      </c>
    </row>
    <row r="104" spans="1:7">
      <c r="A104" s="134">
        <v>75009</v>
      </c>
      <c r="B104" s="134">
        <v>1</v>
      </c>
      <c r="C104" s="134" t="s">
        <v>256</v>
      </c>
      <c r="D104" s="134">
        <v>1995</v>
      </c>
      <c r="E104" s="134">
        <v>4</v>
      </c>
      <c r="F104" s="134">
        <v>28.082929611206101</v>
      </c>
      <c r="G104" s="134">
        <v>39</v>
      </c>
    </row>
    <row r="105" spans="1:7">
      <c r="A105" s="134">
        <v>75010</v>
      </c>
      <c r="B105" s="134">
        <v>1</v>
      </c>
      <c r="C105" s="134" t="s">
        <v>255</v>
      </c>
      <c r="D105" s="134">
        <v>1998</v>
      </c>
      <c r="E105" s="134">
        <v>3</v>
      </c>
      <c r="F105" s="134">
        <v>30.423171997070298</v>
      </c>
      <c r="G105" s="134">
        <v>36</v>
      </c>
    </row>
    <row r="106" spans="1:7">
      <c r="A106" s="134">
        <v>75012</v>
      </c>
      <c r="B106" s="134">
        <v>1</v>
      </c>
      <c r="C106" s="134" t="s">
        <v>256</v>
      </c>
      <c r="D106" s="134">
        <v>2011</v>
      </c>
      <c r="E106" s="134">
        <v>2</v>
      </c>
      <c r="F106" s="134">
        <v>24.338537216186499</v>
      </c>
      <c r="G106" s="134">
        <v>45</v>
      </c>
    </row>
    <row r="107" spans="1:7">
      <c r="A107" s="134">
        <v>75013</v>
      </c>
      <c r="B107" s="134">
        <v>1</v>
      </c>
      <c r="C107" s="134" t="s">
        <v>256</v>
      </c>
      <c r="D107" s="134">
        <v>2010</v>
      </c>
      <c r="E107" s="134">
        <v>5</v>
      </c>
      <c r="F107" s="134">
        <v>19.214635848998999</v>
      </c>
      <c r="G107" s="134">
        <v>57</v>
      </c>
    </row>
    <row r="108" spans="1:7">
      <c r="A108" s="134">
        <v>76001</v>
      </c>
      <c r="B108" s="134">
        <v>1</v>
      </c>
      <c r="C108" s="134" t="s">
        <v>255</v>
      </c>
      <c r="D108" s="134">
        <v>1995</v>
      </c>
      <c r="E108" s="134">
        <v>6</v>
      </c>
      <c r="F108" s="134">
        <v>14.800462722778301</v>
      </c>
      <c r="G108" s="134">
        <v>74</v>
      </c>
    </row>
    <row r="109" spans="1:7">
      <c r="A109" s="134">
        <v>76002</v>
      </c>
      <c r="B109" s="134">
        <v>1</v>
      </c>
      <c r="C109" s="134" t="s">
        <v>255</v>
      </c>
      <c r="D109" s="134">
        <v>2004</v>
      </c>
      <c r="E109" s="134">
        <v>5</v>
      </c>
      <c r="F109" s="134">
        <v>13.0385036468506</v>
      </c>
      <c r="G109" s="134">
        <v>84</v>
      </c>
    </row>
    <row r="110" spans="1:7">
      <c r="A110" s="134">
        <v>76003</v>
      </c>
      <c r="B110" s="134">
        <v>1</v>
      </c>
      <c r="C110" s="134" t="s">
        <v>255</v>
      </c>
      <c r="D110" s="134">
        <v>1995</v>
      </c>
      <c r="E110" s="134">
        <v>4</v>
      </c>
      <c r="F110" s="134">
        <v>13.195593833923301</v>
      </c>
      <c r="G110" s="134">
        <v>83</v>
      </c>
    </row>
    <row r="111" spans="1:7">
      <c r="A111" s="134">
        <v>76006</v>
      </c>
      <c r="B111" s="134">
        <v>1</v>
      </c>
      <c r="C111" s="134" t="s">
        <v>255</v>
      </c>
      <c r="D111" s="134">
        <v>1998</v>
      </c>
      <c r="E111" s="134">
        <v>3</v>
      </c>
      <c r="F111" s="134">
        <v>13.3565158843994</v>
      </c>
      <c r="G111" s="134">
        <v>82</v>
      </c>
    </row>
    <row r="112" spans="1:7">
      <c r="A112" s="134">
        <v>76006</v>
      </c>
      <c r="B112" s="134">
        <v>2</v>
      </c>
      <c r="C112" s="134" t="s">
        <v>255</v>
      </c>
      <c r="D112" s="134">
        <v>2003</v>
      </c>
      <c r="E112" s="134">
        <v>1</v>
      </c>
      <c r="F112" s="134">
        <v>13.3565158843994</v>
      </c>
      <c r="G112" s="134">
        <v>82</v>
      </c>
    </row>
    <row r="113" spans="1:7">
      <c r="A113" s="134">
        <v>76007</v>
      </c>
      <c r="B113" s="134">
        <v>1</v>
      </c>
      <c r="C113" s="134" t="s">
        <v>256</v>
      </c>
      <c r="D113" s="134">
        <v>2002</v>
      </c>
      <c r="E113" s="134">
        <v>4</v>
      </c>
      <c r="F113" s="134">
        <v>13.195593833923301</v>
      </c>
      <c r="G113" s="134">
        <v>83</v>
      </c>
    </row>
    <row r="114" spans="1:7">
      <c r="A114" s="134">
        <v>76009</v>
      </c>
      <c r="B114" s="134">
        <v>1</v>
      </c>
      <c r="C114" s="134" t="s">
        <v>255</v>
      </c>
      <c r="D114" s="134">
        <v>2005</v>
      </c>
      <c r="E114" s="134">
        <v>4</v>
      </c>
      <c r="F114" s="134">
        <v>16.346778869628899</v>
      </c>
      <c r="G114" s="134">
        <v>67</v>
      </c>
    </row>
    <row r="115" spans="1:7">
      <c r="A115" s="134">
        <v>76010</v>
      </c>
      <c r="B115" s="134">
        <v>1</v>
      </c>
      <c r="C115" s="134" t="s">
        <v>255</v>
      </c>
      <c r="D115" s="134">
        <v>1990</v>
      </c>
      <c r="E115" s="134">
        <v>2</v>
      </c>
      <c r="F115" s="134">
        <v>16.106386184692401</v>
      </c>
      <c r="G115" s="134">
        <v>68</v>
      </c>
    </row>
    <row r="116" spans="1:7">
      <c r="A116" s="134">
        <v>76010</v>
      </c>
      <c r="B116" s="134">
        <v>2</v>
      </c>
      <c r="C116" s="134" t="s">
        <v>255</v>
      </c>
      <c r="D116" s="134">
        <v>1999</v>
      </c>
      <c r="E116" s="134">
        <v>2</v>
      </c>
      <c r="F116" s="134">
        <v>16.106386184692401</v>
      </c>
      <c r="G116" s="134">
        <v>68</v>
      </c>
    </row>
    <row r="117" spans="1:7">
      <c r="A117" s="134">
        <v>76011</v>
      </c>
      <c r="B117" s="134">
        <v>1</v>
      </c>
      <c r="C117" s="134" t="s">
        <v>255</v>
      </c>
      <c r="D117" s="134">
        <v>2006</v>
      </c>
      <c r="E117" s="134">
        <v>4</v>
      </c>
      <c r="F117" s="134">
        <v>12.169268608093301</v>
      </c>
      <c r="G117" s="134">
        <v>90</v>
      </c>
    </row>
    <row r="118" spans="1:7">
      <c r="A118" s="134">
        <v>77001</v>
      </c>
      <c r="B118" s="134">
        <v>1</v>
      </c>
      <c r="C118" s="134" t="s">
        <v>255</v>
      </c>
      <c r="D118" s="134">
        <v>2006</v>
      </c>
      <c r="E118" s="134">
        <v>8</v>
      </c>
      <c r="F118" s="134">
        <v>8.6923351287841797</v>
      </c>
      <c r="G118" s="134">
        <v>126</v>
      </c>
    </row>
    <row r="119" spans="1:7">
      <c r="A119" s="134">
        <v>77001</v>
      </c>
      <c r="B119" s="134">
        <v>2</v>
      </c>
      <c r="C119" s="134" t="s">
        <v>255</v>
      </c>
      <c r="D119" s="134">
        <v>2010</v>
      </c>
      <c r="E119" s="134">
        <v>8</v>
      </c>
      <c r="F119" s="134">
        <v>8.6923351287841797</v>
      </c>
      <c r="G119" s="134">
        <v>126</v>
      </c>
    </row>
    <row r="120" spans="1:7">
      <c r="A120" s="134">
        <v>77003</v>
      </c>
      <c r="B120" s="134">
        <v>1</v>
      </c>
      <c r="C120" s="134" t="s">
        <v>256</v>
      </c>
      <c r="D120" s="134">
        <v>2002</v>
      </c>
      <c r="E120" s="134">
        <v>8</v>
      </c>
      <c r="F120" s="134">
        <v>8.8325338363647496</v>
      </c>
      <c r="G120" s="134">
        <v>124</v>
      </c>
    </row>
    <row r="121" spans="1:7">
      <c r="A121" s="134">
        <v>77004</v>
      </c>
      <c r="B121" s="134">
        <v>1</v>
      </c>
      <c r="C121" s="134" t="s">
        <v>255</v>
      </c>
      <c r="D121" s="134">
        <v>2002</v>
      </c>
      <c r="E121" s="134">
        <v>11</v>
      </c>
      <c r="F121" s="134">
        <v>6.93186235427856</v>
      </c>
      <c r="G121" s="134">
        <v>158</v>
      </c>
    </row>
    <row r="122" spans="1:7">
      <c r="A122" s="134">
        <v>77007</v>
      </c>
      <c r="B122" s="134">
        <v>1</v>
      </c>
      <c r="C122" s="134" t="s">
        <v>255</v>
      </c>
      <c r="D122" s="134">
        <v>2003</v>
      </c>
      <c r="E122" s="134">
        <v>12</v>
      </c>
      <c r="F122" s="134">
        <v>8.1733894348144496</v>
      </c>
      <c r="G122" s="134">
        <v>134</v>
      </c>
    </row>
    <row r="123" spans="1:7">
      <c r="A123" s="134">
        <v>77008</v>
      </c>
      <c r="B123" s="134">
        <v>1</v>
      </c>
      <c r="C123" s="134" t="s">
        <v>255</v>
      </c>
      <c r="D123" s="134">
        <v>2002</v>
      </c>
      <c r="E123" s="134">
        <v>6</v>
      </c>
      <c r="F123" s="134">
        <v>9.7788772583007795</v>
      </c>
      <c r="G123" s="134">
        <v>112</v>
      </c>
    </row>
    <row r="124" spans="1:7">
      <c r="A124" s="134">
        <v>77009</v>
      </c>
      <c r="B124" s="134">
        <v>1</v>
      </c>
      <c r="C124" s="134" t="s">
        <v>255</v>
      </c>
      <c r="D124" s="134">
        <v>2007</v>
      </c>
      <c r="E124" s="134">
        <v>10</v>
      </c>
      <c r="F124" s="134">
        <v>7.5016040802001998</v>
      </c>
      <c r="G124" s="134">
        <v>146</v>
      </c>
    </row>
    <row r="125" spans="1:7">
      <c r="A125" s="134">
        <v>77011</v>
      </c>
      <c r="B125" s="134">
        <v>1</v>
      </c>
      <c r="C125" s="134" t="s">
        <v>255</v>
      </c>
      <c r="E125" s="134">
        <v>4</v>
      </c>
      <c r="F125" s="134">
        <v>8.8325338363647496</v>
      </c>
      <c r="G125" s="134">
        <v>124</v>
      </c>
    </row>
    <row r="126" spans="1:7">
      <c r="A126" s="134">
        <v>78002</v>
      </c>
      <c r="B126" s="134">
        <v>1</v>
      </c>
      <c r="C126" s="134" t="s">
        <v>255</v>
      </c>
      <c r="D126" s="134">
        <v>2004</v>
      </c>
      <c r="E126" s="134">
        <v>3</v>
      </c>
      <c r="F126" s="134">
        <v>4.95581102371216</v>
      </c>
      <c r="G126" s="134">
        <v>221</v>
      </c>
    </row>
    <row r="127" spans="1:7">
      <c r="A127" s="134">
        <v>78006</v>
      </c>
      <c r="B127" s="134">
        <v>1</v>
      </c>
      <c r="C127" s="134" t="s">
        <v>255</v>
      </c>
      <c r="D127" s="134">
        <v>2010</v>
      </c>
      <c r="E127" s="134">
        <v>8</v>
      </c>
      <c r="F127" s="134">
        <v>3.1203253269195601</v>
      </c>
      <c r="G127" s="134">
        <v>351</v>
      </c>
    </row>
    <row r="128" spans="1:7">
      <c r="A128" s="134">
        <v>78007</v>
      </c>
      <c r="B128" s="134">
        <v>1</v>
      </c>
      <c r="C128" s="134" t="s">
        <v>255</v>
      </c>
      <c r="D128" s="134">
        <v>2007</v>
      </c>
      <c r="E128" s="134">
        <v>12</v>
      </c>
      <c r="F128" s="134">
        <v>5.31667137145996</v>
      </c>
      <c r="G128" s="134">
        <v>206</v>
      </c>
    </row>
    <row r="129" spans="1:8">
      <c r="A129" s="134">
        <v>78008</v>
      </c>
      <c r="B129" s="134">
        <v>1</v>
      </c>
      <c r="C129" s="134" t="s">
        <v>255</v>
      </c>
      <c r="D129" s="134">
        <v>2007</v>
      </c>
      <c r="E129" s="134">
        <v>16</v>
      </c>
      <c r="F129" s="134">
        <v>4.1963000297546396</v>
      </c>
      <c r="G129" s="134">
        <v>261</v>
      </c>
    </row>
    <row r="130" spans="1:8">
      <c r="A130" s="134">
        <v>78010</v>
      </c>
      <c r="B130" s="134">
        <v>1</v>
      </c>
      <c r="C130" s="134" t="s">
        <v>255</v>
      </c>
      <c r="D130" s="134">
        <v>2007</v>
      </c>
      <c r="E130" s="134">
        <v>5</v>
      </c>
      <c r="F130" s="134">
        <v>5.5314860343933097</v>
      </c>
      <c r="G130" s="134">
        <v>198</v>
      </c>
    </row>
    <row r="131" spans="1:8">
      <c r="A131" s="134">
        <v>78011</v>
      </c>
      <c r="B131" s="134">
        <v>1</v>
      </c>
      <c r="C131" s="134" t="s">
        <v>255</v>
      </c>
      <c r="D131" s="134">
        <v>2011</v>
      </c>
      <c r="E131" s="134">
        <v>6</v>
      </c>
      <c r="F131" s="134">
        <v>4.6804881095886204</v>
      </c>
      <c r="G131" s="134">
        <v>234</v>
      </c>
    </row>
    <row r="132" spans="1:8">
      <c r="A132" s="134">
        <v>80061</v>
      </c>
      <c r="B132" s="134">
        <v>1</v>
      </c>
      <c r="C132" s="134" t="s">
        <v>255</v>
      </c>
      <c r="D132" s="134">
        <v>1995</v>
      </c>
      <c r="E132" s="134">
        <v>3</v>
      </c>
      <c r="F132" s="134">
        <v>85.864128112792997</v>
      </c>
      <c r="G132" s="134">
        <v>24</v>
      </c>
    </row>
    <row r="134" spans="1:8">
      <c r="E134" s="134">
        <f>SUM(E3:E132)</f>
        <v>476</v>
      </c>
      <c r="F134" s="135">
        <f>SUM(F3:F132)</f>
        <v>23981.999001264572</v>
      </c>
      <c r="G134" s="134">
        <f>SUM(G3:G132)</f>
        <v>6303</v>
      </c>
    </row>
    <row r="135" spans="1:8">
      <c r="D135" s="134" t="s">
        <v>257</v>
      </c>
      <c r="E135" s="136">
        <f>SUMIF($C$3:$C$132,"electric",$E$3:$E$132)/E134</f>
        <v>0.89915966386554624</v>
      </c>
      <c r="F135" s="136">
        <f>F134/[3]weight!B232</f>
        <v>0.43479918973637505</v>
      </c>
      <c r="G135" s="134" t="s">
        <v>258</v>
      </c>
    </row>
    <row r="136" spans="1:8">
      <c r="F136" s="136">
        <f>F135*E135</f>
        <v>0.39095389329237085</v>
      </c>
      <c r="G136" s="134" t="s">
        <v>259</v>
      </c>
    </row>
    <row r="138" spans="1:8">
      <c r="G138" s="134">
        <f>E134*E135/G134</f>
        <v>6.7904172616214495E-2</v>
      </c>
      <c r="H138" s="134" t="s">
        <v>260</v>
      </c>
    </row>
    <row r="139" spans="1:8">
      <c r="G139" s="134">
        <f>G138*F135</f>
        <v>2.9524679233249009E-2</v>
      </c>
      <c r="H139" s="134" t="s">
        <v>261</v>
      </c>
    </row>
  </sheetData>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dimension ref="A1:EA5"/>
  <sheetViews>
    <sheetView workbookViewId="0">
      <selection sqref="A1:EA5"/>
    </sheetView>
  </sheetViews>
  <sheetFormatPr defaultRowHeight="12.75"/>
  <sheetData>
    <row r="1" spans="1:131" ht="13.5" thickBot="1">
      <c r="A1" s="18" t="s">
        <v>45</v>
      </c>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row>
    <row r="2" spans="1:131" ht="13.5" thickBot="1">
      <c r="A2" s="27"/>
      <c r="B2" s="28"/>
      <c r="C2" s="29"/>
      <c r="D2" s="29"/>
      <c r="E2" s="29"/>
      <c r="F2" s="29"/>
      <c r="G2" s="29"/>
      <c r="H2" s="29"/>
      <c r="I2" s="29"/>
      <c r="J2" s="29"/>
      <c r="K2" s="29"/>
      <c r="L2" s="29"/>
      <c r="M2" s="29"/>
      <c r="N2" s="29"/>
      <c r="O2" s="30" t="s">
        <v>277</v>
      </c>
      <c r="P2" s="31"/>
      <c r="Q2" s="31"/>
      <c r="R2" s="31"/>
      <c r="S2" s="31"/>
      <c r="T2" s="31"/>
      <c r="U2" s="31"/>
      <c r="V2" s="31"/>
      <c r="W2" s="31"/>
      <c r="X2" s="31"/>
      <c r="Y2" s="31"/>
      <c r="Z2" s="25"/>
      <c r="AA2" s="29"/>
      <c r="AB2" s="30" t="s">
        <v>278</v>
      </c>
      <c r="AC2" s="31"/>
      <c r="AD2" s="31"/>
      <c r="AE2" s="31"/>
      <c r="AF2" s="31"/>
      <c r="AG2" s="31"/>
      <c r="AH2" s="31"/>
      <c r="AI2" s="31"/>
      <c r="AJ2" s="31"/>
      <c r="AK2" s="31"/>
      <c r="AL2" s="31"/>
      <c r="AM2" s="25"/>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row>
    <row r="3" spans="1:131" ht="191.25">
      <c r="A3" s="21" t="s">
        <v>21</v>
      </c>
      <c r="B3" s="22" t="s">
        <v>22</v>
      </c>
      <c r="C3" s="23" t="s">
        <v>46</v>
      </c>
      <c r="D3" s="23" t="s">
        <v>25</v>
      </c>
      <c r="E3" s="23" t="s">
        <v>26</v>
      </c>
      <c r="F3" s="23" t="s">
        <v>27</v>
      </c>
      <c r="G3" s="23" t="s">
        <v>28</v>
      </c>
      <c r="H3" s="23" t="s">
        <v>29</v>
      </c>
      <c r="I3" s="23" t="s">
        <v>30</v>
      </c>
      <c r="J3" s="23" t="s">
        <v>31</v>
      </c>
      <c r="K3" s="23" t="s">
        <v>24</v>
      </c>
      <c r="L3" s="23" t="s">
        <v>23</v>
      </c>
      <c r="M3" s="23" t="s">
        <v>32</v>
      </c>
      <c r="N3" s="23" t="s">
        <v>279</v>
      </c>
      <c r="O3" s="23" t="s">
        <v>33</v>
      </c>
      <c r="P3" s="23" t="s">
        <v>34</v>
      </c>
      <c r="Q3" s="23" t="s">
        <v>35</v>
      </c>
      <c r="R3" s="23" t="s">
        <v>36</v>
      </c>
      <c r="S3" s="23" t="s">
        <v>37</v>
      </c>
      <c r="T3" s="23" t="s">
        <v>38</v>
      </c>
      <c r="U3" s="23" t="s">
        <v>39</v>
      </c>
      <c r="V3" s="23" t="s">
        <v>40</v>
      </c>
      <c r="W3" s="23" t="s">
        <v>41</v>
      </c>
      <c r="X3" s="23" t="s">
        <v>42</v>
      </c>
      <c r="Y3" s="23" t="s">
        <v>43</v>
      </c>
      <c r="Z3" s="23" t="s">
        <v>44</v>
      </c>
      <c r="AA3" s="23"/>
      <c r="AB3" s="23" t="s">
        <v>33</v>
      </c>
      <c r="AC3" s="23" t="s">
        <v>34</v>
      </c>
      <c r="AD3" s="23" t="s">
        <v>35</v>
      </c>
      <c r="AE3" s="23" t="s">
        <v>36</v>
      </c>
      <c r="AF3" s="23" t="s">
        <v>37</v>
      </c>
      <c r="AG3" s="23" t="s">
        <v>38</v>
      </c>
      <c r="AH3" s="23" t="s">
        <v>39</v>
      </c>
      <c r="AI3" s="23" t="s">
        <v>40</v>
      </c>
      <c r="AJ3" s="23" t="s">
        <v>41</v>
      </c>
      <c r="AK3" s="23" t="s">
        <v>42</v>
      </c>
      <c r="AL3" s="23" t="s">
        <v>43</v>
      </c>
      <c r="AM3" s="23" t="s">
        <v>44</v>
      </c>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row>
    <row r="4" spans="1:131">
      <c r="A4" s="7" t="s">
        <v>263</v>
      </c>
      <c r="B4" s="7"/>
      <c r="C4" s="26">
        <v>193.75383015309905</v>
      </c>
      <c r="D4" s="26">
        <v>300</v>
      </c>
      <c r="E4" s="26">
        <v>60</v>
      </c>
      <c r="F4" s="26">
        <v>360</v>
      </c>
      <c r="G4" s="26">
        <v>415.76002737124389</v>
      </c>
      <c r="H4" s="26">
        <v>197.23149705313779</v>
      </c>
      <c r="I4" s="26">
        <v>16276.323402268283</v>
      </c>
      <c r="J4" s="26">
        <v>60.820303408807462</v>
      </c>
      <c r="K4" s="26">
        <v>120.70681718966021</v>
      </c>
      <c r="L4" s="139">
        <v>0.47438782968191456</v>
      </c>
      <c r="M4" s="26">
        <v>1.8406208900621754</v>
      </c>
      <c r="N4" s="26">
        <v>0.12690062527257945</v>
      </c>
      <c r="O4" s="26">
        <v>25.998903521722269</v>
      </c>
      <c r="P4" s="26">
        <v>22.565339921277662</v>
      </c>
      <c r="Q4" s="26">
        <v>12.339300539959087</v>
      </c>
      <c r="R4" s="26">
        <v>6.4991456486470263</v>
      </c>
      <c r="S4" s="26">
        <v>6.7197692956179171</v>
      </c>
      <c r="T4" s="26">
        <v>6.7595452690387186</v>
      </c>
      <c r="U4" s="26">
        <v>6.4232269762431988</v>
      </c>
      <c r="V4" s="26">
        <v>6.9292135886017512</v>
      </c>
      <c r="W4" s="26">
        <v>6.148727846969483</v>
      </c>
      <c r="X4" s="26">
        <v>6.9457158966125707</v>
      </c>
      <c r="Y4" s="26">
        <v>5.5583585066984815</v>
      </c>
      <c r="Z4" s="26">
        <v>5.6455218388053563</v>
      </c>
      <c r="AA4" s="26"/>
      <c r="AB4" s="26">
        <v>12.205348763245912</v>
      </c>
      <c r="AC4" s="26">
        <v>10.021442568518522</v>
      </c>
      <c r="AD4" s="26">
        <v>6.0168418070261298</v>
      </c>
      <c r="AE4" s="26">
        <v>5.1608026201739339</v>
      </c>
      <c r="AF4" s="26">
        <v>5.2529819710325389</v>
      </c>
      <c r="AG4" s="26">
        <v>4.8834336967416307</v>
      </c>
      <c r="AH4" s="26">
        <v>5.4611470934471988</v>
      </c>
      <c r="AI4" s="26">
        <v>4.9545426176598397</v>
      </c>
      <c r="AJ4" s="26">
        <v>5.3102013347418939</v>
      </c>
      <c r="AK4" s="26">
        <v>4.9804439042303779</v>
      </c>
      <c r="AL4" s="26">
        <v>5.4905876068860371</v>
      </c>
      <c r="AM4" s="20">
        <v>5.4832873192014882</v>
      </c>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row>
    <row r="5" spans="1:131">
      <c r="A5" s="7"/>
      <c r="B5" s="7"/>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EA80"/>
  <sheetViews>
    <sheetView workbookViewId="0">
      <selection activeCell="A11" sqref="A11:EA80"/>
    </sheetView>
  </sheetViews>
  <sheetFormatPr defaultRowHeight="12.75"/>
  <cols>
    <col min="1" max="1" width="71.42578125" bestFit="1" customWidth="1"/>
    <col min="2" max="2" width="18.7109375" customWidth="1"/>
    <col min="3" max="3" width="18" customWidth="1"/>
    <col min="15" max="15" width="11.140625" customWidth="1"/>
    <col min="17" max="17" width="10.42578125" customWidth="1"/>
    <col min="19" max="19" width="9.7109375" customWidth="1"/>
  </cols>
  <sheetData>
    <row r="1" spans="1:131">
      <c r="A1" s="1" t="s">
        <v>0</v>
      </c>
      <c r="B1" s="2"/>
      <c r="C1" s="2"/>
      <c r="D1" s="2"/>
      <c r="E1" s="2"/>
      <c r="F1" s="2"/>
      <c r="G1" s="2"/>
      <c r="H1" s="3"/>
      <c r="I1" s="4"/>
      <c r="J1" s="4"/>
      <c r="K1" s="4"/>
      <c r="L1" s="4"/>
      <c r="M1" s="4"/>
      <c r="N1" s="5"/>
      <c r="O1" s="6"/>
      <c r="P1" s="5"/>
    </row>
    <row r="2" spans="1:131">
      <c r="A2" s="8" t="s">
        <v>1</v>
      </c>
      <c r="B2" s="3"/>
      <c r="C2" s="3"/>
      <c r="D2" s="3"/>
      <c r="E2" s="3"/>
      <c r="F2" s="3"/>
      <c r="G2" s="3"/>
      <c r="H2" s="3"/>
      <c r="I2" s="4"/>
      <c r="J2" s="4"/>
      <c r="K2" s="4"/>
      <c r="L2" s="4"/>
      <c r="M2" s="4"/>
      <c r="N2" s="5"/>
      <c r="O2" s="5"/>
      <c r="P2" s="5"/>
    </row>
    <row r="3" spans="1:131">
      <c r="A3" s="8" t="s">
        <v>2</v>
      </c>
      <c r="B3" s="7"/>
      <c r="C3" s="8">
        <v>2012</v>
      </c>
      <c r="D3" s="7"/>
      <c r="E3" s="7"/>
      <c r="F3" s="7"/>
      <c r="G3" s="7"/>
      <c r="H3" s="7"/>
      <c r="I3" s="7"/>
      <c r="J3" s="9"/>
      <c r="K3" s="10"/>
      <c r="L3" s="7"/>
      <c r="M3" s="7"/>
      <c r="N3" s="7"/>
      <c r="O3" s="7"/>
      <c r="P3" s="7"/>
    </row>
    <row r="4" spans="1:131">
      <c r="A4" s="7"/>
      <c r="B4" s="7"/>
      <c r="C4" s="7"/>
      <c r="D4" s="7"/>
      <c r="E4" s="7"/>
      <c r="F4" s="7"/>
      <c r="G4" s="7"/>
      <c r="H4" s="7"/>
      <c r="I4" s="7"/>
      <c r="J4" s="7"/>
      <c r="K4" s="7"/>
      <c r="L4" s="7"/>
      <c r="M4" s="7"/>
      <c r="N4" s="7"/>
      <c r="O4" s="7"/>
      <c r="P4" s="7"/>
    </row>
    <row r="5" spans="1:131">
      <c r="A5" s="11">
        <v>1</v>
      </c>
      <c r="B5" s="11">
        <v>2</v>
      </c>
      <c r="C5" s="11">
        <v>3</v>
      </c>
      <c r="D5" s="11">
        <v>4</v>
      </c>
      <c r="E5" s="11">
        <v>5</v>
      </c>
      <c r="F5" s="11">
        <v>6</v>
      </c>
      <c r="G5" s="11">
        <v>7</v>
      </c>
      <c r="H5" s="11">
        <v>8</v>
      </c>
      <c r="I5" s="11">
        <v>9</v>
      </c>
      <c r="J5" s="11">
        <v>10</v>
      </c>
      <c r="K5" s="11">
        <v>11</v>
      </c>
      <c r="L5" s="11">
        <v>12</v>
      </c>
      <c r="M5" s="11">
        <v>13</v>
      </c>
      <c r="N5" s="11">
        <v>14</v>
      </c>
      <c r="O5" s="11">
        <v>15</v>
      </c>
      <c r="P5" s="11">
        <v>16</v>
      </c>
    </row>
    <row r="6" spans="1:131">
      <c r="A6" s="12" t="s">
        <v>3</v>
      </c>
      <c r="B6" s="13"/>
      <c r="C6" s="13"/>
      <c r="D6" s="13"/>
      <c r="E6" s="13"/>
      <c r="F6" s="13"/>
      <c r="G6" s="14"/>
      <c r="H6" s="15"/>
      <c r="I6" s="189" t="s">
        <v>4</v>
      </c>
      <c r="J6" s="190"/>
      <c r="K6" s="190"/>
      <c r="L6" s="190"/>
      <c r="M6" s="190"/>
      <c r="N6" s="191"/>
      <c r="O6" s="192" t="s">
        <v>5</v>
      </c>
      <c r="P6" s="193"/>
      <c r="Q6" s="126" t="s">
        <v>205</v>
      </c>
      <c r="R6" s="194" t="s">
        <v>206</v>
      </c>
      <c r="S6" s="194"/>
      <c r="T6" s="194"/>
    </row>
    <row r="7" spans="1:131" ht="25.5">
      <c r="A7" s="16" t="s">
        <v>6</v>
      </c>
      <c r="B7" s="16" t="s">
        <v>7</v>
      </c>
      <c r="C7" s="16" t="s">
        <v>8</v>
      </c>
      <c r="D7" s="16" t="s">
        <v>9</v>
      </c>
      <c r="E7" s="16" t="s">
        <v>10</v>
      </c>
      <c r="F7" s="16" t="s">
        <v>11</v>
      </c>
      <c r="G7" s="16" t="s">
        <v>12</v>
      </c>
      <c r="H7" s="16" t="s">
        <v>13</v>
      </c>
      <c r="I7" s="16" t="s">
        <v>14</v>
      </c>
      <c r="J7" s="16" t="s">
        <v>15</v>
      </c>
      <c r="K7" s="16" t="s">
        <v>16</v>
      </c>
      <c r="L7" s="16" t="s">
        <v>17</v>
      </c>
      <c r="M7" s="16" t="s">
        <v>18</v>
      </c>
      <c r="N7" s="16" t="s">
        <v>19</v>
      </c>
      <c r="O7" s="17" t="s">
        <v>20</v>
      </c>
      <c r="P7" s="16" t="s">
        <v>12</v>
      </c>
      <c r="Q7" s="127" t="s">
        <v>207</v>
      </c>
      <c r="R7" s="128" t="s">
        <v>208</v>
      </c>
      <c r="S7" s="128" t="s">
        <v>209</v>
      </c>
      <c r="T7" s="128" t="s">
        <v>210</v>
      </c>
    </row>
    <row r="8" spans="1:131">
      <c r="A8" t="str">
        <f>RawInputs!A8</f>
        <v>Heat Pump Dryer</v>
      </c>
      <c r="B8" t="str">
        <f>RawInputs!B8</f>
        <v>Heat Pump Dryer</v>
      </c>
      <c r="C8">
        <f>RawInputs!C8</f>
        <v>180</v>
      </c>
      <c r="D8">
        <f>RawInputs!D8</f>
        <v>16</v>
      </c>
      <c r="E8">
        <f>RawInputs!E8</f>
        <v>300</v>
      </c>
      <c r="F8">
        <f>RawInputs!F8</f>
        <v>0</v>
      </c>
      <c r="G8" t="str">
        <f>RawInputs!G8</f>
        <v>R-All-Plug-Dryer-All-All-R</v>
      </c>
      <c r="H8">
        <f>RawInputs!H8</f>
        <v>0</v>
      </c>
    </row>
    <row r="11" spans="1:131">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row>
    <row r="12" spans="1:131">
      <c r="A12" s="140" t="s">
        <v>280</v>
      </c>
      <c r="B12" s="141"/>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row>
    <row r="13" spans="1:131">
      <c r="A13" s="7" t="s">
        <v>281</v>
      </c>
      <c r="B13" s="7" t="s">
        <v>282</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row>
    <row r="14" spans="1:131">
      <c r="A14" s="7" t="s">
        <v>283</v>
      </c>
      <c r="B14" s="7" t="s">
        <v>508</v>
      </c>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row>
    <row r="15" spans="1:131">
      <c r="A15" s="7"/>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row>
    <row r="16" spans="1:131" ht="13.5" thickBot="1">
      <c r="A16" s="18" t="s">
        <v>284</v>
      </c>
      <c r="B16" s="142"/>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9"/>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row>
    <row r="17" spans="1:131">
      <c r="A17" s="7"/>
      <c r="B17" s="143" t="s">
        <v>285</v>
      </c>
      <c r="C17" s="144"/>
      <c r="D17" s="144" t="s">
        <v>285</v>
      </c>
      <c r="E17" s="145"/>
      <c r="F17" s="7"/>
      <c r="G17" s="143" t="s">
        <v>286</v>
      </c>
      <c r="H17" s="144"/>
      <c r="I17" s="144"/>
      <c r="J17" s="144"/>
      <c r="K17" s="144"/>
      <c r="L17" s="144"/>
      <c r="M17" s="144"/>
      <c r="N17" s="144"/>
      <c r="O17" s="145"/>
      <c r="P17" s="7"/>
      <c r="Q17" s="143" t="s">
        <v>287</v>
      </c>
      <c r="R17" s="144"/>
      <c r="S17" s="144"/>
      <c r="T17" s="144"/>
      <c r="U17" s="145"/>
      <c r="V17" s="7"/>
      <c r="W17" s="143" t="s">
        <v>288</v>
      </c>
      <c r="X17" s="145"/>
      <c r="Y17" s="7"/>
      <c r="Z17" s="143" t="s">
        <v>289</v>
      </c>
      <c r="AA17" s="144"/>
      <c r="AB17" s="145"/>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row>
    <row r="18" spans="1:131">
      <c r="A18" s="7"/>
      <c r="B18" s="146" t="s">
        <v>290</v>
      </c>
      <c r="C18" s="147" t="s">
        <v>255</v>
      </c>
      <c r="D18" s="147" t="s">
        <v>290</v>
      </c>
      <c r="E18" s="148" t="s">
        <v>255</v>
      </c>
      <c r="F18" s="7"/>
      <c r="G18" s="146" t="s">
        <v>291</v>
      </c>
      <c r="H18" s="147" t="s">
        <v>292</v>
      </c>
      <c r="I18" s="147"/>
      <c r="J18" s="147"/>
      <c r="K18" s="147" t="s">
        <v>293</v>
      </c>
      <c r="L18" s="147"/>
      <c r="M18" s="147"/>
      <c r="N18" s="147"/>
      <c r="O18" s="148"/>
      <c r="P18" s="7"/>
      <c r="Q18" s="146"/>
      <c r="R18" s="147" t="s">
        <v>294</v>
      </c>
      <c r="S18" s="147" t="s">
        <v>295</v>
      </c>
      <c r="T18" s="147" t="s">
        <v>296</v>
      </c>
      <c r="U18" s="148" t="s">
        <v>297</v>
      </c>
      <c r="V18" s="7"/>
      <c r="W18" s="146" t="s">
        <v>298</v>
      </c>
      <c r="X18" s="148">
        <v>20</v>
      </c>
      <c r="Y18" s="7"/>
      <c r="Z18" s="146"/>
      <c r="AA18" s="147" t="s">
        <v>255</v>
      </c>
      <c r="AB18" s="148" t="s">
        <v>256</v>
      </c>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row>
    <row r="19" spans="1:131">
      <c r="A19" s="7"/>
      <c r="B19" s="146" t="s">
        <v>299</v>
      </c>
      <c r="C19" s="147" t="s">
        <v>300</v>
      </c>
      <c r="D19" s="147" t="s">
        <v>299</v>
      </c>
      <c r="E19" s="148" t="s">
        <v>300</v>
      </c>
      <c r="F19" s="7"/>
      <c r="G19" s="146" t="s">
        <v>301</v>
      </c>
      <c r="H19" s="147" t="s">
        <v>302</v>
      </c>
      <c r="I19" s="147"/>
      <c r="J19" s="147"/>
      <c r="K19" s="147" t="s">
        <v>303</v>
      </c>
      <c r="L19" s="147"/>
      <c r="M19" s="147"/>
      <c r="N19" s="147"/>
      <c r="O19" s="148"/>
      <c r="P19" s="7"/>
      <c r="Q19" s="146" t="s">
        <v>304</v>
      </c>
      <c r="R19" s="147">
        <v>4.3096045197740109E-2</v>
      </c>
      <c r="S19" s="147">
        <v>4.387844424080023E-2</v>
      </c>
      <c r="T19" s="147">
        <v>5.3289007766645871E-2</v>
      </c>
      <c r="U19" s="148">
        <v>5.447903102274565E-2</v>
      </c>
      <c r="V19" s="7"/>
      <c r="W19" s="146" t="s">
        <v>305</v>
      </c>
      <c r="X19" s="148">
        <v>2016</v>
      </c>
      <c r="Y19" s="7"/>
      <c r="Z19" s="146" t="s">
        <v>306</v>
      </c>
      <c r="AA19" s="147">
        <v>4.03890184699085E-3</v>
      </c>
      <c r="AB19" s="148">
        <v>0.01</v>
      </c>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row>
    <row r="20" spans="1:131">
      <c r="A20" s="7"/>
      <c r="B20" s="146" t="s">
        <v>307</v>
      </c>
      <c r="C20" s="147" t="s">
        <v>308</v>
      </c>
      <c r="D20" s="147" t="s">
        <v>307</v>
      </c>
      <c r="E20" s="148" t="s">
        <v>308</v>
      </c>
      <c r="F20" s="7"/>
      <c r="G20" s="146" t="s">
        <v>309</v>
      </c>
      <c r="H20" s="147" t="s">
        <v>310</v>
      </c>
      <c r="I20" s="147"/>
      <c r="J20" s="147"/>
      <c r="K20" s="147" t="s">
        <v>311</v>
      </c>
      <c r="L20" s="147"/>
      <c r="M20" s="147"/>
      <c r="N20" s="147"/>
      <c r="O20" s="148"/>
      <c r="P20" s="7"/>
      <c r="Q20" s="146" t="s">
        <v>312</v>
      </c>
      <c r="R20" s="147">
        <v>12</v>
      </c>
      <c r="S20" s="147">
        <v>12</v>
      </c>
      <c r="T20" s="147">
        <v>1</v>
      </c>
      <c r="U20" s="148">
        <v>1</v>
      </c>
      <c r="V20" s="7"/>
      <c r="W20" s="146" t="s">
        <v>313</v>
      </c>
      <c r="X20" s="148">
        <v>2016</v>
      </c>
      <c r="Y20" s="7"/>
      <c r="Z20" s="146" t="s">
        <v>314</v>
      </c>
      <c r="AA20" s="147">
        <v>26</v>
      </c>
      <c r="AB20" s="148">
        <v>0</v>
      </c>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row>
    <row r="21" spans="1:131" ht="13.5" thickBot="1">
      <c r="A21" s="7"/>
      <c r="B21" s="149" t="s">
        <v>315</v>
      </c>
      <c r="C21" s="150" t="s">
        <v>308</v>
      </c>
      <c r="D21" s="150" t="s">
        <v>315</v>
      </c>
      <c r="E21" s="151" t="s">
        <v>308</v>
      </c>
      <c r="F21" s="7"/>
      <c r="G21" s="146" t="s">
        <v>316</v>
      </c>
      <c r="H21" s="147" t="s">
        <v>317</v>
      </c>
      <c r="I21" s="147"/>
      <c r="J21" s="147"/>
      <c r="K21" s="147" t="s">
        <v>303</v>
      </c>
      <c r="L21" s="147"/>
      <c r="M21" s="147"/>
      <c r="N21" s="147"/>
      <c r="O21" s="148"/>
      <c r="P21" s="7"/>
      <c r="Q21" s="146"/>
      <c r="R21" s="147" t="s">
        <v>294</v>
      </c>
      <c r="S21" s="147" t="s">
        <v>295</v>
      </c>
      <c r="T21" s="147" t="s">
        <v>296</v>
      </c>
      <c r="U21" s="148" t="s">
        <v>297</v>
      </c>
      <c r="V21" s="7"/>
      <c r="W21" s="146" t="s">
        <v>318</v>
      </c>
      <c r="X21" s="148">
        <v>2012</v>
      </c>
      <c r="Y21" s="7"/>
      <c r="Z21" s="146" t="s">
        <v>319</v>
      </c>
      <c r="AA21" s="147">
        <v>0.9</v>
      </c>
      <c r="AB21" s="148" t="s">
        <v>320</v>
      </c>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row>
    <row r="22" spans="1:131">
      <c r="A22" s="7"/>
      <c r="B22" s="7"/>
      <c r="C22" s="7"/>
      <c r="D22" s="7"/>
      <c r="E22" s="7"/>
      <c r="F22" s="7"/>
      <c r="G22" s="146" t="s">
        <v>321</v>
      </c>
      <c r="H22" s="147" t="s">
        <v>310</v>
      </c>
      <c r="I22" s="147"/>
      <c r="J22" s="147"/>
      <c r="K22" s="147"/>
      <c r="L22" s="147"/>
      <c r="M22" s="147"/>
      <c r="N22" s="147"/>
      <c r="O22" s="148"/>
      <c r="P22" s="7"/>
      <c r="Q22" s="146" t="s">
        <v>322</v>
      </c>
      <c r="R22" s="147">
        <v>0.35</v>
      </c>
      <c r="S22" s="147">
        <v>0.19500000000000001</v>
      </c>
      <c r="T22" s="147">
        <v>0.45499999999999996</v>
      </c>
      <c r="U22" s="148">
        <v>0</v>
      </c>
      <c r="V22" s="7"/>
      <c r="W22" s="146" t="s">
        <v>323</v>
      </c>
      <c r="X22" s="148">
        <v>0.04</v>
      </c>
      <c r="Y22" s="7"/>
      <c r="Z22" s="146" t="s">
        <v>324</v>
      </c>
      <c r="AA22" s="147">
        <v>4.7399348199455904E-2</v>
      </c>
      <c r="AB22" s="148">
        <v>0</v>
      </c>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row>
    <row r="23" spans="1:131">
      <c r="A23" s="7"/>
      <c r="B23" s="7" t="s">
        <v>325</v>
      </c>
      <c r="C23" s="7" t="s">
        <v>255</v>
      </c>
      <c r="D23" s="7"/>
      <c r="E23" s="7"/>
      <c r="F23" s="7"/>
      <c r="G23" s="146" t="s">
        <v>326</v>
      </c>
      <c r="H23" s="147" t="s">
        <v>327</v>
      </c>
      <c r="I23" s="147"/>
      <c r="J23" s="147"/>
      <c r="K23" s="147" t="s">
        <v>328</v>
      </c>
      <c r="L23" s="147"/>
      <c r="M23" s="147"/>
      <c r="N23" s="147"/>
      <c r="O23" s="148"/>
      <c r="P23" s="7"/>
      <c r="Q23" s="146" t="s">
        <v>329</v>
      </c>
      <c r="R23" s="147">
        <v>1</v>
      </c>
      <c r="S23" s="147">
        <v>0</v>
      </c>
      <c r="T23" s="147">
        <v>0</v>
      </c>
      <c r="U23" s="148">
        <v>0</v>
      </c>
      <c r="V23" s="7"/>
      <c r="W23" s="146" t="s">
        <v>330</v>
      </c>
      <c r="X23" s="148">
        <v>0</v>
      </c>
      <c r="Y23" s="7"/>
      <c r="Z23" s="146" t="s">
        <v>331</v>
      </c>
      <c r="AA23" s="147">
        <v>31</v>
      </c>
      <c r="AB23" s="148">
        <v>0</v>
      </c>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row>
    <row r="24" spans="1:131">
      <c r="A24" s="7"/>
      <c r="B24" s="7" t="s">
        <v>332</v>
      </c>
      <c r="C24" s="7" t="s">
        <v>333</v>
      </c>
      <c r="D24" s="7"/>
      <c r="E24" s="7"/>
      <c r="F24" s="7"/>
      <c r="G24" s="146" t="s">
        <v>334</v>
      </c>
      <c r="H24" s="147" t="s">
        <v>328</v>
      </c>
      <c r="I24" s="147"/>
      <c r="J24" s="147"/>
      <c r="K24" s="147" t="s">
        <v>335</v>
      </c>
      <c r="L24" s="147"/>
      <c r="M24" s="147"/>
      <c r="N24" s="147"/>
      <c r="O24" s="148"/>
      <c r="P24" s="7"/>
      <c r="Q24" s="146" t="s">
        <v>336</v>
      </c>
      <c r="R24" s="147">
        <v>1</v>
      </c>
      <c r="S24" s="147">
        <v>0</v>
      </c>
      <c r="T24" s="147">
        <v>0</v>
      </c>
      <c r="U24" s="148">
        <v>0</v>
      </c>
      <c r="V24" s="7"/>
      <c r="W24" s="146" t="s">
        <v>337</v>
      </c>
      <c r="X24" s="148">
        <v>0.2</v>
      </c>
      <c r="Y24" s="7"/>
      <c r="Z24" s="146" t="s">
        <v>338</v>
      </c>
      <c r="AA24" s="147">
        <v>0.7</v>
      </c>
      <c r="AB24" s="148" t="s">
        <v>320</v>
      </c>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row>
    <row r="25" spans="1:131">
      <c r="A25" s="7"/>
      <c r="B25" s="7" t="s">
        <v>339</v>
      </c>
      <c r="C25" s="7" t="s">
        <v>340</v>
      </c>
      <c r="D25" s="7"/>
      <c r="E25" s="7"/>
      <c r="F25" s="7"/>
      <c r="G25" s="146" t="s">
        <v>341</v>
      </c>
      <c r="H25" s="147" t="s">
        <v>335</v>
      </c>
      <c r="I25" s="147"/>
      <c r="J25" s="147"/>
      <c r="K25" s="147" t="s">
        <v>342</v>
      </c>
      <c r="L25" s="147"/>
      <c r="M25" s="147"/>
      <c r="N25" s="147"/>
      <c r="O25" s="148"/>
      <c r="P25" s="7"/>
      <c r="Q25" s="146" t="s">
        <v>343</v>
      </c>
      <c r="R25" s="147"/>
      <c r="S25" s="147">
        <v>0.3</v>
      </c>
      <c r="T25" s="147">
        <v>0.7</v>
      </c>
      <c r="U25" s="148">
        <v>0</v>
      </c>
      <c r="V25" s="7"/>
      <c r="W25" s="146" t="s">
        <v>344</v>
      </c>
      <c r="X25" s="148">
        <v>0</v>
      </c>
      <c r="Y25" s="7"/>
      <c r="Z25" s="146" t="s">
        <v>345</v>
      </c>
      <c r="AA25" s="147">
        <v>0</v>
      </c>
      <c r="AB25" s="148">
        <v>0</v>
      </c>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row>
    <row r="26" spans="1:131" ht="13.5" thickBot="1">
      <c r="A26" s="7"/>
      <c r="B26" s="7" t="s">
        <v>346</v>
      </c>
      <c r="C26" s="7" t="s">
        <v>347</v>
      </c>
      <c r="D26" s="7"/>
      <c r="E26" s="7"/>
      <c r="F26" s="7"/>
      <c r="G26" s="149" t="s">
        <v>348</v>
      </c>
      <c r="H26" s="150" t="s">
        <v>342</v>
      </c>
      <c r="I26" s="150"/>
      <c r="J26" s="150"/>
      <c r="K26" s="150"/>
      <c r="L26" s="150"/>
      <c r="M26" s="150"/>
      <c r="N26" s="150"/>
      <c r="O26" s="151"/>
      <c r="P26" s="7"/>
      <c r="Q26" s="149" t="s">
        <v>349</v>
      </c>
      <c r="R26" s="150"/>
      <c r="S26" s="150">
        <v>20</v>
      </c>
      <c r="T26" s="150"/>
      <c r="U26" s="151"/>
      <c r="V26" s="7"/>
      <c r="W26" s="149" t="s">
        <v>350</v>
      </c>
      <c r="X26" s="151">
        <v>2018</v>
      </c>
      <c r="Y26" s="7"/>
      <c r="Z26" s="149" t="s">
        <v>351</v>
      </c>
      <c r="AA26" s="150">
        <v>0</v>
      </c>
      <c r="AB26" s="151">
        <v>0</v>
      </c>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row>
    <row r="27" spans="1:131">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row>
    <row r="28" spans="1:131">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row>
    <row r="29" spans="1:131">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row>
    <row r="30" spans="1:131">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row>
    <row r="31" spans="1:131">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row>
    <row r="32" spans="1:131">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row>
    <row r="33" spans="1:131">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row>
    <row r="34" spans="1:131" ht="13.5" thickBot="1">
      <c r="A34" s="18" t="s">
        <v>352</v>
      </c>
      <c r="B34" s="19"/>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row>
    <row r="35" spans="1:131" ht="26.25" thickBot="1">
      <c r="A35" s="152" t="s">
        <v>353</v>
      </c>
      <c r="B35" s="153"/>
      <c r="C35" s="154" t="s">
        <v>354</v>
      </c>
      <c r="D35" s="155"/>
      <c r="E35" s="155"/>
      <c r="F35" s="155"/>
      <c r="G35" s="155"/>
      <c r="H35" s="155"/>
      <c r="I35" s="155"/>
      <c r="J35" s="155"/>
      <c r="K35" s="156"/>
      <c r="L35" s="154" t="s">
        <v>355</v>
      </c>
      <c r="M35" s="155"/>
      <c r="N35" s="155"/>
      <c r="O35" s="155"/>
      <c r="P35" s="155"/>
      <c r="Q35" s="156"/>
      <c r="R35" s="154" t="s">
        <v>356</v>
      </c>
      <c r="S35" s="155"/>
      <c r="T35" s="155"/>
      <c r="U35" s="156"/>
      <c r="V35" s="154" t="s">
        <v>357</v>
      </c>
      <c r="W35" s="155"/>
      <c r="X35" s="155"/>
      <c r="Y35" s="156"/>
      <c r="Z35" s="154" t="s">
        <v>358</v>
      </c>
      <c r="AA35" s="155"/>
      <c r="AB35" s="155"/>
      <c r="AC35" s="156"/>
      <c r="AD35" s="154" t="s">
        <v>359</v>
      </c>
      <c r="AE35" s="155"/>
      <c r="AF35" s="155"/>
      <c r="AG35" s="156"/>
      <c r="AH35" s="154" t="s">
        <v>360</v>
      </c>
      <c r="AI35" s="155"/>
      <c r="AJ35" s="155"/>
      <c r="AK35" s="155"/>
      <c r="AL35" s="156"/>
      <c r="AM35" s="154" t="s">
        <v>361</v>
      </c>
      <c r="AN35" s="155"/>
      <c r="AO35" s="155"/>
      <c r="AP35" s="155"/>
      <c r="AQ35" s="155"/>
      <c r="AR35" s="155"/>
      <c r="AS35" s="156"/>
      <c r="AT35" s="154" t="s">
        <v>362</v>
      </c>
      <c r="AU35" s="155"/>
      <c r="AV35" s="155"/>
      <c r="AW35" s="155"/>
      <c r="AX35" s="155"/>
      <c r="AY35" s="155"/>
      <c r="AZ35" s="156"/>
      <c r="BA35" s="154" t="s">
        <v>363</v>
      </c>
      <c r="BB35" s="155"/>
      <c r="BC35" s="155"/>
      <c r="BD35" s="155"/>
      <c r="BE35" s="155"/>
      <c r="BF35" s="156"/>
      <c r="BG35" s="154" t="s">
        <v>364</v>
      </c>
      <c r="BH35" s="156"/>
      <c r="BI35" s="154" t="s">
        <v>365</v>
      </c>
      <c r="BJ35" s="155"/>
      <c r="BK35" s="155"/>
      <c r="BL35" s="155"/>
      <c r="BM35" s="156"/>
      <c r="BN35" s="154" t="s">
        <v>366</v>
      </c>
      <c r="BO35" s="155"/>
      <c r="BP35" s="155"/>
      <c r="BQ35" s="155"/>
      <c r="BR35" s="155"/>
      <c r="BS35" s="155"/>
      <c r="BT35" s="155"/>
      <c r="BU35" s="155"/>
      <c r="BV35" s="155"/>
      <c r="BW35" s="155"/>
      <c r="BX35" s="155"/>
      <c r="BY35" s="155"/>
      <c r="BZ35" s="155"/>
      <c r="CA35" s="155"/>
      <c r="CB35" s="155"/>
      <c r="CC35" s="156"/>
      <c r="CD35" s="154" t="s">
        <v>367</v>
      </c>
      <c r="CE35" s="156"/>
      <c r="CF35" s="154" t="s">
        <v>368</v>
      </c>
      <c r="CG35" s="155"/>
      <c r="CH35" s="155"/>
      <c r="CI35" s="155"/>
      <c r="CJ35" s="155"/>
      <c r="CK35" s="156"/>
      <c r="CL35" s="157"/>
      <c r="CM35" s="154" t="s">
        <v>5</v>
      </c>
      <c r="CN35" s="155"/>
      <c r="CO35" s="155"/>
      <c r="CP35" s="156"/>
      <c r="CQ35" s="154" t="s">
        <v>369</v>
      </c>
      <c r="CR35" s="155"/>
      <c r="CS35" s="155"/>
      <c r="CT35" s="155"/>
      <c r="CU35" s="156"/>
      <c r="CV35" s="154" t="s">
        <v>370</v>
      </c>
      <c r="CW35" s="156"/>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row>
    <row r="36" spans="1:131" ht="204">
      <c r="A36" s="21" t="s">
        <v>21</v>
      </c>
      <c r="B36" s="22" t="s">
        <v>22</v>
      </c>
      <c r="C36" s="23" t="s">
        <v>199</v>
      </c>
      <c r="D36" s="23" t="s">
        <v>371</v>
      </c>
      <c r="E36" s="23" t="s">
        <v>372</v>
      </c>
      <c r="F36" s="23" t="s">
        <v>373</v>
      </c>
      <c r="G36" s="23" t="s">
        <v>374</v>
      </c>
      <c r="H36" s="23" t="s">
        <v>375</v>
      </c>
      <c r="I36" s="23" t="s">
        <v>376</v>
      </c>
      <c r="J36" s="23" t="s">
        <v>377</v>
      </c>
      <c r="K36" s="23" t="s">
        <v>378</v>
      </c>
      <c r="L36" s="23" t="s">
        <v>379</v>
      </c>
      <c r="M36" s="23" t="s">
        <v>380</v>
      </c>
      <c r="N36" s="23" t="s">
        <v>381</v>
      </c>
      <c r="O36" s="23" t="s">
        <v>382</v>
      </c>
      <c r="P36" s="23" t="s">
        <v>383</v>
      </c>
      <c r="Q36" s="23" t="s">
        <v>384</v>
      </c>
      <c r="R36" s="23" t="s">
        <v>385</v>
      </c>
      <c r="S36" s="23" t="s">
        <v>386</v>
      </c>
      <c r="T36" s="23" t="s">
        <v>387</v>
      </c>
      <c r="U36" s="23" t="s">
        <v>294</v>
      </c>
      <c r="V36" s="23" t="s">
        <v>385</v>
      </c>
      <c r="W36" s="23" t="s">
        <v>386</v>
      </c>
      <c r="X36" s="23" t="s">
        <v>387</v>
      </c>
      <c r="Y36" s="23" t="s">
        <v>294</v>
      </c>
      <c r="Z36" s="23" t="s">
        <v>385</v>
      </c>
      <c r="AA36" s="23" t="s">
        <v>386</v>
      </c>
      <c r="AB36" s="23" t="s">
        <v>387</v>
      </c>
      <c r="AC36" s="23" t="s">
        <v>294</v>
      </c>
      <c r="AD36" s="23" t="s">
        <v>385</v>
      </c>
      <c r="AE36" s="23" t="s">
        <v>386</v>
      </c>
      <c r="AF36" s="23" t="s">
        <v>387</v>
      </c>
      <c r="AG36" s="23" t="s">
        <v>294</v>
      </c>
      <c r="AH36" s="23" t="s">
        <v>385</v>
      </c>
      <c r="AI36" s="23" t="s">
        <v>386</v>
      </c>
      <c r="AJ36" s="23" t="s">
        <v>387</v>
      </c>
      <c r="AK36" s="23" t="s">
        <v>294</v>
      </c>
      <c r="AL36" s="23" t="s">
        <v>388</v>
      </c>
      <c r="AM36" s="23" t="s">
        <v>389</v>
      </c>
      <c r="AN36" s="23" t="s">
        <v>390</v>
      </c>
      <c r="AO36" s="23" t="s">
        <v>391</v>
      </c>
      <c r="AP36" s="23" t="s">
        <v>392</v>
      </c>
      <c r="AQ36" s="23" t="s">
        <v>393</v>
      </c>
      <c r="AR36" s="23" t="s">
        <v>394</v>
      </c>
      <c r="AS36" s="23" t="s">
        <v>395</v>
      </c>
      <c r="AT36" s="23" t="s">
        <v>396</v>
      </c>
      <c r="AU36" s="23" t="s">
        <v>397</v>
      </c>
      <c r="AV36" s="23" t="s">
        <v>398</v>
      </c>
      <c r="AW36" s="23" t="s">
        <v>399</v>
      </c>
      <c r="AX36" s="23" t="s">
        <v>400</v>
      </c>
      <c r="AY36" s="23" t="s">
        <v>401</v>
      </c>
      <c r="AZ36" s="23" t="s">
        <v>402</v>
      </c>
      <c r="BA36" s="23" t="s">
        <v>403</v>
      </c>
      <c r="BB36" s="23" t="s">
        <v>404</v>
      </c>
      <c r="BC36" s="23" t="s">
        <v>405</v>
      </c>
      <c r="BD36" s="23" t="s">
        <v>406</v>
      </c>
      <c r="BE36" s="23" t="s">
        <v>407</v>
      </c>
      <c r="BF36" s="23" t="s">
        <v>408</v>
      </c>
      <c r="BG36" s="23" t="s">
        <v>409</v>
      </c>
      <c r="BH36" s="23" t="s">
        <v>410</v>
      </c>
      <c r="BI36" s="23" t="s">
        <v>411</v>
      </c>
      <c r="BJ36" s="23" t="s">
        <v>412</v>
      </c>
      <c r="BK36" s="23" t="s">
        <v>413</v>
      </c>
      <c r="BL36" s="23" t="s">
        <v>414</v>
      </c>
      <c r="BM36" s="23" t="s">
        <v>415</v>
      </c>
      <c r="BN36" s="23" t="s">
        <v>416</v>
      </c>
      <c r="BO36" s="23" t="s">
        <v>417</v>
      </c>
      <c r="BP36" s="23" t="s">
        <v>418</v>
      </c>
      <c r="BQ36" s="23" t="s">
        <v>419</v>
      </c>
      <c r="BR36" s="23" t="s">
        <v>420</v>
      </c>
      <c r="BS36" s="23" t="s">
        <v>421</v>
      </c>
      <c r="BT36" s="23" t="s">
        <v>422</v>
      </c>
      <c r="BU36" s="23" t="s">
        <v>423</v>
      </c>
      <c r="BV36" s="23" t="s">
        <v>424</v>
      </c>
      <c r="BW36" s="23" t="s">
        <v>425</v>
      </c>
      <c r="BX36" s="23" t="s">
        <v>426</v>
      </c>
      <c r="BY36" s="23" t="s">
        <v>427</v>
      </c>
      <c r="BZ36" s="23" t="s">
        <v>428</v>
      </c>
      <c r="CA36" s="23" t="s">
        <v>429</v>
      </c>
      <c r="CB36" s="23" t="s">
        <v>430</v>
      </c>
      <c r="CC36" s="23" t="s">
        <v>431</v>
      </c>
      <c r="CD36" s="23" t="s">
        <v>23</v>
      </c>
      <c r="CE36" s="23" t="s">
        <v>24</v>
      </c>
      <c r="CF36" s="23" t="s">
        <v>432</v>
      </c>
      <c r="CG36" s="23" t="s">
        <v>433</v>
      </c>
      <c r="CH36" s="23" t="s">
        <v>434</v>
      </c>
      <c r="CI36" s="23" t="s">
        <v>435</v>
      </c>
      <c r="CJ36" s="23" t="s">
        <v>436</v>
      </c>
      <c r="CK36" s="23" t="s">
        <v>437</v>
      </c>
      <c r="CL36" s="23"/>
      <c r="CM36" s="23" t="s">
        <v>438</v>
      </c>
      <c r="CN36" s="23" t="s">
        <v>439</v>
      </c>
      <c r="CO36" s="23" t="s">
        <v>440</v>
      </c>
      <c r="CP36" s="23" t="s">
        <v>441</v>
      </c>
      <c r="CQ36" s="23" t="s">
        <v>442</v>
      </c>
      <c r="CR36" s="23" t="s">
        <v>443</v>
      </c>
      <c r="CS36" s="23" t="s">
        <v>444</v>
      </c>
      <c r="CT36" s="23" t="s">
        <v>445</v>
      </c>
      <c r="CU36" s="23" t="s">
        <v>446</v>
      </c>
      <c r="CV36" s="23" t="s">
        <v>447</v>
      </c>
      <c r="CW36" s="158" t="s">
        <v>448</v>
      </c>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row>
    <row r="37" spans="1:131">
      <c r="A37" s="7" t="s">
        <v>263</v>
      </c>
      <c r="B37" s="7" t="s">
        <v>263</v>
      </c>
      <c r="C37" s="20">
        <v>16</v>
      </c>
      <c r="D37" s="20">
        <v>180</v>
      </c>
      <c r="E37" s="20">
        <v>0</v>
      </c>
      <c r="F37" s="20">
        <v>300</v>
      </c>
      <c r="G37" s="20">
        <v>0</v>
      </c>
      <c r="H37" s="20">
        <v>0</v>
      </c>
      <c r="I37" s="20" t="s">
        <v>276</v>
      </c>
      <c r="J37" s="20"/>
      <c r="K37" s="20"/>
      <c r="L37" s="20">
        <v>193.75383015309905</v>
      </c>
      <c r="M37" s="20">
        <v>0.12690062527257945</v>
      </c>
      <c r="N37" s="20">
        <v>0.12598471346713244</v>
      </c>
      <c r="O37" s="20">
        <v>0</v>
      </c>
      <c r="P37" s="20">
        <v>0</v>
      </c>
      <c r="Q37" s="20">
        <v>0</v>
      </c>
      <c r="R37" s="20">
        <v>59.824007550651665</v>
      </c>
      <c r="S37" s="20">
        <v>138.24418226937226</v>
      </c>
      <c r="T37" s="20">
        <v>0</v>
      </c>
      <c r="U37" s="20">
        <v>157.69183755121998</v>
      </c>
      <c r="V37" s="20" t="s">
        <v>449</v>
      </c>
      <c r="W37" s="20" t="s">
        <v>449</v>
      </c>
      <c r="X37" s="20" t="s">
        <v>449</v>
      </c>
      <c r="Y37" s="20" t="s">
        <v>449</v>
      </c>
      <c r="Z37" s="20">
        <v>0</v>
      </c>
      <c r="AA37" s="20">
        <v>0</v>
      </c>
      <c r="AB37" s="20">
        <v>0</v>
      </c>
      <c r="AC37" s="20">
        <v>0</v>
      </c>
      <c r="AD37" s="20">
        <v>0</v>
      </c>
      <c r="AE37" s="20">
        <v>0</v>
      </c>
      <c r="AF37" s="20">
        <v>0</v>
      </c>
      <c r="AG37" s="20">
        <v>0</v>
      </c>
      <c r="AH37" s="20">
        <v>59.824007550651665</v>
      </c>
      <c r="AI37" s="20">
        <v>138.24418226937226</v>
      </c>
      <c r="AJ37" s="20">
        <v>0</v>
      </c>
      <c r="AK37" s="20">
        <v>157.69183755121998</v>
      </c>
      <c r="AL37" s="20">
        <v>355.76002737124389</v>
      </c>
      <c r="AM37" s="20">
        <v>99.313978886069947</v>
      </c>
      <c r="AN37" s="20">
        <v>44.840143681705015</v>
      </c>
      <c r="AO37" s="20">
        <v>0</v>
      </c>
      <c r="AP37" s="20">
        <v>0</v>
      </c>
      <c r="AQ37" s="20">
        <v>144.15412256777495</v>
      </c>
      <c r="AR37" s="20">
        <v>59.824007550651665</v>
      </c>
      <c r="AS37" s="24">
        <v>2.4096366738006116</v>
      </c>
      <c r="AT37" s="20">
        <v>99.313978886069947</v>
      </c>
      <c r="AU37" s="20">
        <v>53.077374485362839</v>
      </c>
      <c r="AV37" s="20">
        <v>0</v>
      </c>
      <c r="AW37" s="20">
        <v>0</v>
      </c>
      <c r="AX37" s="20">
        <v>152.39135337143279</v>
      </c>
      <c r="AY37" s="20">
        <v>138.24418226937226</v>
      </c>
      <c r="AZ37" s="24">
        <v>1.1023346579206812</v>
      </c>
      <c r="BA37" s="20">
        <v>99.313978886069947</v>
      </c>
      <c r="BB37" s="20">
        <v>97.917518167067854</v>
      </c>
      <c r="BC37" s="20">
        <v>0</v>
      </c>
      <c r="BD37" s="20">
        <v>0</v>
      </c>
      <c r="BE37" s="20">
        <v>197.23149705313779</v>
      </c>
      <c r="BF37" s="20">
        <v>198.06818982002392</v>
      </c>
      <c r="BG37" s="20">
        <v>38.034147304284559</v>
      </c>
      <c r="BH37" s="139">
        <v>0.99577573376297124</v>
      </c>
      <c r="BI37" s="20">
        <v>22.719319580788426</v>
      </c>
      <c r="BJ37" s="20">
        <v>52.500891962200548</v>
      </c>
      <c r="BK37" s="20">
        <v>0</v>
      </c>
      <c r="BL37" s="20">
        <v>59.886513780852738</v>
      </c>
      <c r="BM37" s="20">
        <v>135.10672532384172</v>
      </c>
      <c r="BN37" s="20">
        <v>99.313978886069947</v>
      </c>
      <c r="BO37" s="20">
        <v>0</v>
      </c>
      <c r="BP37" s="20">
        <v>97.917518167067854</v>
      </c>
      <c r="BQ37" s="20">
        <v>0</v>
      </c>
      <c r="BR37" s="20">
        <v>0</v>
      </c>
      <c r="BS37" s="20">
        <v>0</v>
      </c>
      <c r="BT37" s="20">
        <v>0</v>
      </c>
      <c r="BU37" s="20">
        <v>0</v>
      </c>
      <c r="BV37" s="20">
        <v>0</v>
      </c>
      <c r="BW37" s="20">
        <v>0</v>
      </c>
      <c r="BX37" s="20">
        <v>355.76002737124389</v>
      </c>
      <c r="BY37" s="20"/>
      <c r="BZ37" s="20">
        <v>0</v>
      </c>
      <c r="CA37" s="20">
        <v>0</v>
      </c>
      <c r="CB37" s="20">
        <v>197.23149705313779</v>
      </c>
      <c r="CC37" s="20">
        <v>355.76002737124389</v>
      </c>
      <c r="CD37" s="139">
        <v>0.55439476579340974</v>
      </c>
      <c r="CE37" s="20">
        <v>97.920661085137297</v>
      </c>
      <c r="CF37" s="20">
        <v>1.8406208900621754</v>
      </c>
      <c r="CG37" s="20">
        <v>0</v>
      </c>
      <c r="CH37" s="20">
        <v>1.8406208900621754</v>
      </c>
      <c r="CI37" s="20">
        <v>9.2033069322722025E-2</v>
      </c>
      <c r="CJ37" s="20">
        <v>0</v>
      </c>
      <c r="CK37" s="20">
        <v>9.2033069322722025E-2</v>
      </c>
      <c r="CL37" s="20"/>
      <c r="CM37" s="20">
        <v>0</v>
      </c>
      <c r="CN37" s="20"/>
      <c r="CO37" s="20">
        <v>0</v>
      </c>
      <c r="CP37" s="20">
        <v>0</v>
      </c>
      <c r="CQ37" s="20">
        <v>0</v>
      </c>
      <c r="CR37" s="20">
        <v>0</v>
      </c>
      <c r="CS37" s="20">
        <v>0</v>
      </c>
      <c r="CT37" s="20">
        <v>0</v>
      </c>
      <c r="CU37" s="20">
        <v>0</v>
      </c>
      <c r="CV37" s="20">
        <v>9999</v>
      </c>
      <c r="CW37" s="24">
        <v>9999</v>
      </c>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row>
    <row r="38" spans="1:131">
      <c r="A38" s="7"/>
      <c r="B38" s="7"/>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row>
    <row r="39" spans="1:131">
      <c r="A39" s="7"/>
      <c r="B39" s="7"/>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row>
    <row r="40" spans="1:131" ht="13.5" thickBot="1">
      <c r="A40" s="18" t="s">
        <v>450</v>
      </c>
      <c r="B40" s="19"/>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row>
    <row r="41" spans="1:131" ht="26.25" thickBot="1">
      <c r="A41" s="152" t="s">
        <v>353</v>
      </c>
      <c r="B41" s="153"/>
      <c r="C41" s="154" t="s">
        <v>354</v>
      </c>
      <c r="D41" s="155"/>
      <c r="E41" s="155"/>
      <c r="F41" s="155"/>
      <c r="G41" s="155"/>
      <c r="H41" s="155"/>
      <c r="I41" s="155"/>
      <c r="J41" s="155"/>
      <c r="K41" s="156"/>
      <c r="L41" s="154" t="s">
        <v>355</v>
      </c>
      <c r="M41" s="155"/>
      <c r="N41" s="155"/>
      <c r="O41" s="155"/>
      <c r="P41" s="155"/>
      <c r="Q41" s="156"/>
      <c r="R41" s="154" t="s">
        <v>356</v>
      </c>
      <c r="S41" s="155"/>
      <c r="T41" s="155"/>
      <c r="U41" s="156"/>
      <c r="V41" s="154" t="s">
        <v>357</v>
      </c>
      <c r="W41" s="155"/>
      <c r="X41" s="155"/>
      <c r="Y41" s="156"/>
      <c r="Z41" s="154" t="s">
        <v>358</v>
      </c>
      <c r="AA41" s="155"/>
      <c r="AB41" s="155"/>
      <c r="AC41" s="156"/>
      <c r="AD41" s="154" t="s">
        <v>359</v>
      </c>
      <c r="AE41" s="155"/>
      <c r="AF41" s="155"/>
      <c r="AG41" s="156"/>
      <c r="AH41" s="154" t="s">
        <v>360</v>
      </c>
      <c r="AI41" s="155"/>
      <c r="AJ41" s="155"/>
      <c r="AK41" s="155"/>
      <c r="AL41" s="156"/>
      <c r="AM41" s="154" t="s">
        <v>361</v>
      </c>
      <c r="AN41" s="155"/>
      <c r="AO41" s="155"/>
      <c r="AP41" s="155"/>
      <c r="AQ41" s="155"/>
      <c r="AR41" s="155"/>
      <c r="AS41" s="156"/>
      <c r="AT41" s="154" t="s">
        <v>362</v>
      </c>
      <c r="AU41" s="155"/>
      <c r="AV41" s="155"/>
      <c r="AW41" s="155"/>
      <c r="AX41" s="155"/>
      <c r="AY41" s="155"/>
      <c r="AZ41" s="156"/>
      <c r="BA41" s="154" t="s">
        <v>363</v>
      </c>
      <c r="BB41" s="155"/>
      <c r="BC41" s="155"/>
      <c r="BD41" s="155"/>
      <c r="BE41" s="155"/>
      <c r="BF41" s="156"/>
      <c r="BG41" s="154" t="s">
        <v>364</v>
      </c>
      <c r="BH41" s="156"/>
      <c r="BI41" s="154" t="s">
        <v>365</v>
      </c>
      <c r="BJ41" s="155"/>
      <c r="BK41" s="155"/>
      <c r="BL41" s="155"/>
      <c r="BM41" s="156"/>
      <c r="BN41" s="154" t="s">
        <v>366</v>
      </c>
      <c r="BO41" s="155"/>
      <c r="BP41" s="155"/>
      <c r="BQ41" s="155"/>
      <c r="BR41" s="155"/>
      <c r="BS41" s="155"/>
      <c r="BT41" s="155"/>
      <c r="BU41" s="155"/>
      <c r="BV41" s="155"/>
      <c r="BW41" s="155"/>
      <c r="BX41" s="155"/>
      <c r="BY41" s="155"/>
      <c r="BZ41" s="155"/>
      <c r="CA41" s="155"/>
      <c r="CB41" s="155"/>
      <c r="CC41" s="156"/>
      <c r="CD41" s="154" t="s">
        <v>367</v>
      </c>
      <c r="CE41" s="156"/>
      <c r="CF41" s="154" t="s">
        <v>368</v>
      </c>
      <c r="CG41" s="155"/>
      <c r="CH41" s="155"/>
      <c r="CI41" s="155"/>
      <c r="CJ41" s="155"/>
      <c r="CK41" s="156"/>
      <c r="CL41" s="157"/>
      <c r="CM41" s="154" t="s">
        <v>5</v>
      </c>
      <c r="CN41" s="155"/>
      <c r="CO41" s="155"/>
      <c r="CP41" s="156"/>
      <c r="CQ41" s="154" t="s">
        <v>369</v>
      </c>
      <c r="CR41" s="155"/>
      <c r="CS41" s="155"/>
      <c r="CT41" s="155"/>
      <c r="CU41" s="156"/>
      <c r="CV41" s="154" t="s">
        <v>370</v>
      </c>
      <c r="CW41" s="156"/>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row>
    <row r="42" spans="1:131" ht="204">
      <c r="A42" s="21" t="s">
        <v>21</v>
      </c>
      <c r="B42" s="22" t="s">
        <v>22</v>
      </c>
      <c r="C42" s="23" t="s">
        <v>199</v>
      </c>
      <c r="D42" s="23" t="s">
        <v>371</v>
      </c>
      <c r="E42" s="23" t="s">
        <v>372</v>
      </c>
      <c r="F42" s="23" t="s">
        <v>373</v>
      </c>
      <c r="G42" s="23" t="s">
        <v>374</v>
      </c>
      <c r="H42" s="23" t="s">
        <v>375</v>
      </c>
      <c r="I42" s="23" t="s">
        <v>376</v>
      </c>
      <c r="J42" s="23" t="s">
        <v>377</v>
      </c>
      <c r="K42" s="23" t="s">
        <v>378</v>
      </c>
      <c r="L42" s="23" t="s">
        <v>379</v>
      </c>
      <c r="M42" s="23" t="s">
        <v>380</v>
      </c>
      <c r="N42" s="23" t="s">
        <v>381</v>
      </c>
      <c r="O42" s="23" t="s">
        <v>382</v>
      </c>
      <c r="P42" s="23" t="s">
        <v>383</v>
      </c>
      <c r="Q42" s="23" t="s">
        <v>384</v>
      </c>
      <c r="R42" s="23" t="s">
        <v>385</v>
      </c>
      <c r="S42" s="23" t="s">
        <v>386</v>
      </c>
      <c r="T42" s="23" t="s">
        <v>387</v>
      </c>
      <c r="U42" s="23" t="s">
        <v>294</v>
      </c>
      <c r="V42" s="23" t="s">
        <v>385</v>
      </c>
      <c r="W42" s="23" t="s">
        <v>386</v>
      </c>
      <c r="X42" s="23" t="s">
        <v>387</v>
      </c>
      <c r="Y42" s="23" t="s">
        <v>294</v>
      </c>
      <c r="Z42" s="23" t="s">
        <v>385</v>
      </c>
      <c r="AA42" s="23" t="s">
        <v>386</v>
      </c>
      <c r="AB42" s="23" t="s">
        <v>387</v>
      </c>
      <c r="AC42" s="23" t="s">
        <v>294</v>
      </c>
      <c r="AD42" s="23" t="s">
        <v>385</v>
      </c>
      <c r="AE42" s="23" t="s">
        <v>386</v>
      </c>
      <c r="AF42" s="23" t="s">
        <v>387</v>
      </c>
      <c r="AG42" s="23" t="s">
        <v>294</v>
      </c>
      <c r="AH42" s="23" t="s">
        <v>385</v>
      </c>
      <c r="AI42" s="23" t="s">
        <v>386</v>
      </c>
      <c r="AJ42" s="23" t="s">
        <v>387</v>
      </c>
      <c r="AK42" s="23" t="s">
        <v>294</v>
      </c>
      <c r="AL42" s="23" t="s">
        <v>388</v>
      </c>
      <c r="AM42" s="23" t="s">
        <v>389</v>
      </c>
      <c r="AN42" s="23" t="s">
        <v>390</v>
      </c>
      <c r="AO42" s="23" t="s">
        <v>391</v>
      </c>
      <c r="AP42" s="23" t="s">
        <v>392</v>
      </c>
      <c r="AQ42" s="23" t="s">
        <v>393</v>
      </c>
      <c r="AR42" s="23" t="s">
        <v>394</v>
      </c>
      <c r="AS42" s="23" t="s">
        <v>395</v>
      </c>
      <c r="AT42" s="23" t="s">
        <v>396</v>
      </c>
      <c r="AU42" s="23" t="s">
        <v>397</v>
      </c>
      <c r="AV42" s="23" t="s">
        <v>398</v>
      </c>
      <c r="AW42" s="23" t="s">
        <v>399</v>
      </c>
      <c r="AX42" s="23" t="s">
        <v>400</v>
      </c>
      <c r="AY42" s="23" t="s">
        <v>401</v>
      </c>
      <c r="AZ42" s="23" t="s">
        <v>402</v>
      </c>
      <c r="BA42" s="23" t="s">
        <v>403</v>
      </c>
      <c r="BB42" s="23" t="s">
        <v>404</v>
      </c>
      <c r="BC42" s="23" t="s">
        <v>405</v>
      </c>
      <c r="BD42" s="23" t="s">
        <v>406</v>
      </c>
      <c r="BE42" s="23" t="s">
        <v>407</v>
      </c>
      <c r="BF42" s="23" t="s">
        <v>408</v>
      </c>
      <c r="BG42" s="23" t="s">
        <v>409</v>
      </c>
      <c r="BH42" s="23" t="s">
        <v>410</v>
      </c>
      <c r="BI42" s="23" t="s">
        <v>411</v>
      </c>
      <c r="BJ42" s="23" t="s">
        <v>412</v>
      </c>
      <c r="BK42" s="23" t="s">
        <v>413</v>
      </c>
      <c r="BL42" s="23" t="s">
        <v>414</v>
      </c>
      <c r="BM42" s="23" t="s">
        <v>415</v>
      </c>
      <c r="BN42" s="23" t="s">
        <v>416</v>
      </c>
      <c r="BO42" s="23" t="s">
        <v>417</v>
      </c>
      <c r="BP42" s="23" t="s">
        <v>418</v>
      </c>
      <c r="BQ42" s="23" t="s">
        <v>419</v>
      </c>
      <c r="BR42" s="23" t="s">
        <v>420</v>
      </c>
      <c r="BS42" s="23" t="s">
        <v>421</v>
      </c>
      <c r="BT42" s="23" t="s">
        <v>422</v>
      </c>
      <c r="BU42" s="23" t="s">
        <v>423</v>
      </c>
      <c r="BV42" s="23" t="s">
        <v>424</v>
      </c>
      <c r="BW42" s="23" t="s">
        <v>425</v>
      </c>
      <c r="BX42" s="23" t="s">
        <v>426</v>
      </c>
      <c r="BY42" s="23" t="s">
        <v>427</v>
      </c>
      <c r="BZ42" s="23" t="s">
        <v>428</v>
      </c>
      <c r="CA42" s="23" t="s">
        <v>429</v>
      </c>
      <c r="CB42" s="23" t="s">
        <v>430</v>
      </c>
      <c r="CC42" s="23" t="s">
        <v>431</v>
      </c>
      <c r="CD42" s="23" t="s">
        <v>23</v>
      </c>
      <c r="CE42" s="23" t="s">
        <v>24</v>
      </c>
      <c r="CF42" s="23" t="s">
        <v>432</v>
      </c>
      <c r="CG42" s="23" t="s">
        <v>433</v>
      </c>
      <c r="CH42" s="23" t="s">
        <v>434</v>
      </c>
      <c r="CI42" s="23" t="s">
        <v>435</v>
      </c>
      <c r="CJ42" s="23" t="s">
        <v>436</v>
      </c>
      <c r="CK42" s="23" t="s">
        <v>437</v>
      </c>
      <c r="CL42" s="23"/>
      <c r="CM42" s="23" t="s">
        <v>438</v>
      </c>
      <c r="CN42" s="23" t="s">
        <v>439</v>
      </c>
      <c r="CO42" s="23" t="s">
        <v>440</v>
      </c>
      <c r="CP42" s="23" t="s">
        <v>441</v>
      </c>
      <c r="CQ42" s="23" t="s">
        <v>442</v>
      </c>
      <c r="CR42" s="23" t="s">
        <v>443</v>
      </c>
      <c r="CS42" s="23" t="s">
        <v>444</v>
      </c>
      <c r="CT42" s="23" t="s">
        <v>445</v>
      </c>
      <c r="CU42" s="23" t="s">
        <v>446</v>
      </c>
      <c r="CV42" s="23" t="s">
        <v>447</v>
      </c>
      <c r="CW42" s="23" t="s">
        <v>448</v>
      </c>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row>
    <row r="43" spans="1:131">
      <c r="A43" s="7" t="s">
        <v>263</v>
      </c>
      <c r="B43" s="7"/>
      <c r="C43" s="20">
        <v>16</v>
      </c>
      <c r="D43" s="20">
        <v>180</v>
      </c>
      <c r="E43" s="20">
        <v>0</v>
      </c>
      <c r="F43" s="20">
        <v>300</v>
      </c>
      <c r="G43" s="20">
        <v>0</v>
      </c>
      <c r="H43" s="20">
        <v>0</v>
      </c>
      <c r="I43" s="20"/>
      <c r="J43" s="20"/>
      <c r="K43" s="20"/>
      <c r="L43" s="20">
        <v>193.75383015309905</v>
      </c>
      <c r="M43" s="20">
        <v>0.12690062527257945</v>
      </c>
      <c r="N43" s="20">
        <v>0.12598471346713244</v>
      </c>
      <c r="O43" s="20">
        <v>0</v>
      </c>
      <c r="P43" s="20">
        <v>0</v>
      </c>
      <c r="Q43" s="20">
        <v>0</v>
      </c>
      <c r="R43" s="20">
        <v>59.824007550651665</v>
      </c>
      <c r="S43" s="20">
        <v>138.24418226937226</v>
      </c>
      <c r="T43" s="20">
        <v>0</v>
      </c>
      <c r="U43" s="20">
        <v>157.69183755121998</v>
      </c>
      <c r="V43" s="20">
        <v>18</v>
      </c>
      <c r="W43" s="20">
        <v>42</v>
      </c>
      <c r="X43" s="20">
        <v>0</v>
      </c>
      <c r="Y43" s="20">
        <v>0</v>
      </c>
      <c r="Z43" s="20">
        <v>0</v>
      </c>
      <c r="AA43" s="20">
        <v>0</v>
      </c>
      <c r="AB43" s="20">
        <v>0</v>
      </c>
      <c r="AC43" s="20">
        <v>0</v>
      </c>
      <c r="AD43" s="20">
        <v>0</v>
      </c>
      <c r="AE43" s="20">
        <v>0</v>
      </c>
      <c r="AF43" s="20">
        <v>0</v>
      </c>
      <c r="AG43" s="20">
        <v>0</v>
      </c>
      <c r="AH43" s="20">
        <v>77.824007550651658</v>
      </c>
      <c r="AI43" s="20">
        <v>180.24418226937226</v>
      </c>
      <c r="AJ43" s="20">
        <v>0</v>
      </c>
      <c r="AK43" s="20">
        <v>157.69183755121998</v>
      </c>
      <c r="AL43" s="20">
        <v>415.76002737124389</v>
      </c>
      <c r="AM43" s="20">
        <v>99.313978886069947</v>
      </c>
      <c r="AN43" s="20">
        <v>44.840143681705015</v>
      </c>
      <c r="AO43" s="20">
        <v>0</v>
      </c>
      <c r="AP43" s="20">
        <v>0</v>
      </c>
      <c r="AQ43" s="20">
        <v>144.15412256777495</v>
      </c>
      <c r="AR43" s="20">
        <v>77.824007550651658</v>
      </c>
      <c r="AS43" s="24">
        <v>1.8523091666019951</v>
      </c>
      <c r="AT43" s="20">
        <v>99.313978886069947</v>
      </c>
      <c r="AU43" s="20">
        <v>53.077374485362839</v>
      </c>
      <c r="AV43" s="20">
        <v>0</v>
      </c>
      <c r="AW43" s="20">
        <v>0</v>
      </c>
      <c r="AX43" s="20">
        <v>152.39135337143279</v>
      </c>
      <c r="AY43" s="20">
        <v>180.24418226937226</v>
      </c>
      <c r="AZ43" s="139">
        <v>0.84547168986395449</v>
      </c>
      <c r="BA43" s="20">
        <v>99.313978886069947</v>
      </c>
      <c r="BB43" s="20">
        <v>97.917518167067854</v>
      </c>
      <c r="BC43" s="20">
        <v>0</v>
      </c>
      <c r="BD43" s="20">
        <v>0</v>
      </c>
      <c r="BE43" s="20">
        <v>197.23149705313779</v>
      </c>
      <c r="BF43" s="20">
        <v>258.06818982002392</v>
      </c>
      <c r="BG43" s="20">
        <v>60.820303408807462</v>
      </c>
      <c r="BH43" s="139">
        <v>0.76426117140080896</v>
      </c>
      <c r="BI43" s="20">
        <v>29.555166412145294</v>
      </c>
      <c r="BJ43" s="20">
        <v>68.451201235366582</v>
      </c>
      <c r="BK43" s="20">
        <v>0</v>
      </c>
      <c r="BL43" s="20">
        <v>59.886513780852738</v>
      </c>
      <c r="BM43" s="20">
        <v>157.8928814283646</v>
      </c>
      <c r="BN43" s="20">
        <v>99.313978886069947</v>
      </c>
      <c r="BO43" s="20">
        <v>0</v>
      </c>
      <c r="BP43" s="20">
        <v>97.917518167067854</v>
      </c>
      <c r="BQ43" s="20">
        <v>0</v>
      </c>
      <c r="BR43" s="20">
        <v>0</v>
      </c>
      <c r="BS43" s="20">
        <v>0</v>
      </c>
      <c r="BT43" s="20">
        <v>0</v>
      </c>
      <c r="BU43" s="20">
        <v>0</v>
      </c>
      <c r="BV43" s="20">
        <v>0</v>
      </c>
      <c r="BW43" s="20">
        <v>0</v>
      </c>
      <c r="BX43" s="20">
        <v>355.76002737124389</v>
      </c>
      <c r="BY43" s="20">
        <v>60</v>
      </c>
      <c r="BZ43" s="20">
        <v>0</v>
      </c>
      <c r="CA43" s="20">
        <v>0</v>
      </c>
      <c r="CB43" s="20">
        <v>197.23149705313779</v>
      </c>
      <c r="CC43" s="20">
        <v>415.76002737124389</v>
      </c>
      <c r="CD43" s="139">
        <v>0.47438782968191456</v>
      </c>
      <c r="CE43" s="20">
        <v>120.70681718966021</v>
      </c>
      <c r="CF43" s="20">
        <v>1.8406208900621754</v>
      </c>
      <c r="CG43" s="20">
        <v>0</v>
      </c>
      <c r="CH43" s="20">
        <v>1.8406208900621754</v>
      </c>
      <c r="CI43" s="20">
        <v>9.2033069322722025E-2</v>
      </c>
      <c r="CJ43" s="20">
        <v>0</v>
      </c>
      <c r="CK43" s="20">
        <v>9.2033069322722025E-2</v>
      </c>
      <c r="CL43" s="20"/>
      <c r="CM43" s="20">
        <v>0</v>
      </c>
      <c r="CN43" s="20"/>
      <c r="CO43" s="20">
        <v>0</v>
      </c>
      <c r="CP43" s="20">
        <v>0</v>
      </c>
      <c r="CQ43" s="20">
        <v>0</v>
      </c>
      <c r="CR43" s="20">
        <v>0</v>
      </c>
      <c r="CS43" s="20">
        <v>0</v>
      </c>
      <c r="CT43" s="20">
        <v>0</v>
      </c>
      <c r="CU43" s="20">
        <v>0</v>
      </c>
      <c r="CV43" s="20">
        <v>9999</v>
      </c>
      <c r="CW43" s="24">
        <v>9999</v>
      </c>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row>
    <row r="44" spans="1:131">
      <c r="A44" s="7"/>
      <c r="B44" s="7"/>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row>
    <row r="45" spans="1:131">
      <c r="A45" s="7"/>
      <c r="B45" s="7"/>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row>
    <row r="46" spans="1:131" ht="13.5" thickBot="1">
      <c r="A46" s="18" t="s">
        <v>451</v>
      </c>
      <c r="B46" s="19"/>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row>
    <row r="47" spans="1:131" ht="13.5" thickBot="1">
      <c r="A47" s="159" t="s">
        <v>452</v>
      </c>
      <c r="B47" s="160"/>
      <c r="C47" s="161"/>
      <c r="D47" s="161"/>
      <c r="E47" s="161"/>
      <c r="F47" s="161"/>
      <c r="G47" s="161"/>
      <c r="H47" s="161"/>
      <c r="I47" s="161"/>
      <c r="J47" s="161"/>
      <c r="K47" s="161"/>
      <c r="L47" s="25"/>
      <c r="M47" s="162"/>
      <c r="N47" s="163" t="s">
        <v>453</v>
      </c>
      <c r="O47" s="161"/>
      <c r="P47" s="161"/>
      <c r="Q47" s="161"/>
      <c r="R47" s="161"/>
      <c r="S47" s="161"/>
      <c r="T47" s="161"/>
      <c r="U47" s="161"/>
      <c r="V47" s="161"/>
      <c r="W47" s="161"/>
      <c r="X47" s="161"/>
      <c r="Y47" s="25"/>
      <c r="Z47" s="162"/>
      <c r="AA47" s="163" t="s">
        <v>454</v>
      </c>
      <c r="AB47" s="161"/>
      <c r="AC47" s="161"/>
      <c r="AD47" s="161"/>
      <c r="AE47" s="161"/>
      <c r="AF47" s="161"/>
      <c r="AG47" s="161"/>
      <c r="AH47" s="161"/>
      <c r="AI47" s="161"/>
      <c r="AJ47" s="161"/>
      <c r="AK47" s="161"/>
      <c r="AL47" s="25"/>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row>
    <row r="48" spans="1:131" s="7" customFormat="1" ht="191.25">
      <c r="A48" s="21"/>
      <c r="B48" s="22" t="s">
        <v>455</v>
      </c>
      <c r="C48" s="23" t="s">
        <v>456</v>
      </c>
      <c r="D48" s="23" t="s">
        <v>25</v>
      </c>
      <c r="E48" s="23" t="s">
        <v>26</v>
      </c>
      <c r="F48" s="23" t="s">
        <v>27</v>
      </c>
      <c r="G48" s="23" t="s">
        <v>28</v>
      </c>
      <c r="H48" s="23" t="s">
        <v>29</v>
      </c>
      <c r="I48" s="23" t="s">
        <v>30</v>
      </c>
      <c r="J48" s="23" t="s">
        <v>31</v>
      </c>
      <c r="K48" s="23" t="s">
        <v>24</v>
      </c>
      <c r="L48" s="23" t="s">
        <v>23</v>
      </c>
      <c r="M48" s="23" t="s">
        <v>32</v>
      </c>
      <c r="N48" s="23" t="s">
        <v>33</v>
      </c>
      <c r="O48" s="23" t="s">
        <v>34</v>
      </c>
      <c r="P48" s="23" t="s">
        <v>35</v>
      </c>
      <c r="Q48" s="23" t="s">
        <v>36</v>
      </c>
      <c r="R48" s="23" t="s">
        <v>37</v>
      </c>
      <c r="S48" s="23" t="s">
        <v>38</v>
      </c>
      <c r="T48" s="23" t="s">
        <v>39</v>
      </c>
      <c r="U48" s="23" t="s">
        <v>40</v>
      </c>
      <c r="V48" s="23" t="s">
        <v>41</v>
      </c>
      <c r="W48" s="23" t="s">
        <v>42</v>
      </c>
      <c r="X48" s="23" t="s">
        <v>43</v>
      </c>
      <c r="Y48" s="23" t="s">
        <v>44</v>
      </c>
      <c r="Z48" s="23"/>
      <c r="AA48" s="23" t="s">
        <v>33</v>
      </c>
      <c r="AB48" s="23" t="s">
        <v>34</v>
      </c>
      <c r="AC48" s="23" t="s">
        <v>35</v>
      </c>
      <c r="AD48" s="23" t="s">
        <v>36</v>
      </c>
      <c r="AE48" s="23" t="s">
        <v>37</v>
      </c>
      <c r="AF48" s="23" t="s">
        <v>38</v>
      </c>
      <c r="AG48" s="23" t="s">
        <v>39</v>
      </c>
      <c r="AH48" s="23" t="s">
        <v>40</v>
      </c>
      <c r="AI48" s="23" t="s">
        <v>41</v>
      </c>
      <c r="AJ48" s="23" t="s">
        <v>42</v>
      </c>
      <c r="AK48" s="23" t="s">
        <v>43</v>
      </c>
      <c r="AL48" s="23" t="s">
        <v>44</v>
      </c>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row>
    <row r="49" spans="1:131" s="7" customFormat="1">
      <c r="B49" s="33" t="s">
        <v>457</v>
      </c>
      <c r="C49" s="164">
        <v>0</v>
      </c>
      <c r="D49" s="164">
        <v>0</v>
      </c>
      <c r="E49" s="164">
        <v>0</v>
      </c>
      <c r="F49" s="164">
        <v>0</v>
      </c>
      <c r="G49" s="164">
        <v>0</v>
      </c>
      <c r="H49" s="164">
        <v>0</v>
      </c>
      <c r="I49" s="164">
        <v>0</v>
      </c>
      <c r="J49" s="164">
        <v>0</v>
      </c>
      <c r="K49" s="164">
        <v>0</v>
      </c>
      <c r="L49" s="139">
        <v>0</v>
      </c>
      <c r="M49" s="165">
        <v>0</v>
      </c>
      <c r="N49" s="165">
        <v>0</v>
      </c>
      <c r="O49" s="165">
        <v>0</v>
      </c>
      <c r="P49" s="165">
        <v>0</v>
      </c>
      <c r="Q49" s="165">
        <v>0</v>
      </c>
      <c r="R49" s="165">
        <v>0</v>
      </c>
      <c r="S49" s="165">
        <v>0</v>
      </c>
      <c r="T49" s="165">
        <v>0</v>
      </c>
      <c r="U49" s="165">
        <v>0</v>
      </c>
      <c r="V49" s="165">
        <v>0</v>
      </c>
      <c r="W49" s="165">
        <v>0</v>
      </c>
      <c r="X49" s="165">
        <v>0</v>
      </c>
      <c r="Y49" s="165">
        <v>0</v>
      </c>
      <c r="Z49" s="165"/>
      <c r="AA49" s="165">
        <v>0</v>
      </c>
      <c r="AB49" s="165">
        <v>0</v>
      </c>
      <c r="AC49" s="165">
        <v>0</v>
      </c>
      <c r="AD49" s="165">
        <v>0</v>
      </c>
      <c r="AE49" s="165">
        <v>0</v>
      </c>
      <c r="AF49" s="165">
        <v>0</v>
      </c>
      <c r="AG49" s="165">
        <v>0</v>
      </c>
      <c r="AH49" s="165">
        <v>0</v>
      </c>
      <c r="AI49" s="165">
        <v>0</v>
      </c>
      <c r="AJ49" s="165">
        <v>0</v>
      </c>
      <c r="AK49" s="165">
        <v>0</v>
      </c>
      <c r="AL49" s="165">
        <v>0</v>
      </c>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row>
    <row r="50" spans="1:131" s="7" customFormat="1">
      <c r="B50" s="33" t="s">
        <v>458</v>
      </c>
      <c r="C50" s="164">
        <v>0</v>
      </c>
      <c r="D50" s="164">
        <v>0</v>
      </c>
      <c r="E50" s="164">
        <v>0</v>
      </c>
      <c r="F50" s="164">
        <v>0</v>
      </c>
      <c r="G50" s="164">
        <v>0</v>
      </c>
      <c r="H50" s="164">
        <v>0</v>
      </c>
      <c r="I50" s="164">
        <v>0</v>
      </c>
      <c r="J50" s="164">
        <v>0</v>
      </c>
      <c r="K50" s="164">
        <v>0</v>
      </c>
      <c r="L50" s="139">
        <v>0</v>
      </c>
      <c r="M50" s="165">
        <v>0</v>
      </c>
      <c r="N50" s="165">
        <v>0</v>
      </c>
      <c r="O50" s="165">
        <v>0</v>
      </c>
      <c r="P50" s="165">
        <v>0</v>
      </c>
      <c r="Q50" s="165">
        <v>0</v>
      </c>
      <c r="R50" s="165">
        <v>0</v>
      </c>
      <c r="S50" s="165">
        <v>0</v>
      </c>
      <c r="T50" s="165">
        <v>0</v>
      </c>
      <c r="U50" s="165">
        <v>0</v>
      </c>
      <c r="V50" s="165">
        <v>0</v>
      </c>
      <c r="W50" s="165">
        <v>0</v>
      </c>
      <c r="X50" s="165">
        <v>0</v>
      </c>
      <c r="Y50" s="165">
        <v>0</v>
      </c>
      <c r="Z50" s="165"/>
      <c r="AA50" s="165">
        <v>0</v>
      </c>
      <c r="AB50" s="165">
        <v>0</v>
      </c>
      <c r="AC50" s="165">
        <v>0</v>
      </c>
      <c r="AD50" s="165">
        <v>0</v>
      </c>
      <c r="AE50" s="165">
        <v>0</v>
      </c>
      <c r="AF50" s="165">
        <v>0</v>
      </c>
      <c r="AG50" s="165">
        <v>0</v>
      </c>
      <c r="AH50" s="165">
        <v>0</v>
      </c>
      <c r="AI50" s="165">
        <v>0</v>
      </c>
      <c r="AJ50" s="165">
        <v>0</v>
      </c>
      <c r="AK50" s="165">
        <v>0</v>
      </c>
      <c r="AL50" s="165">
        <v>0</v>
      </c>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row>
    <row r="51" spans="1:131" s="7" customFormat="1">
      <c r="B51" s="33" t="s">
        <v>459</v>
      </c>
      <c r="C51" s="164"/>
      <c r="D51" s="164"/>
      <c r="E51" s="164"/>
      <c r="F51" s="164"/>
      <c r="G51" s="164"/>
      <c r="H51" s="164"/>
      <c r="I51" s="164"/>
      <c r="J51" s="164"/>
      <c r="K51" s="164"/>
      <c r="L51" s="139"/>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row>
    <row r="52" spans="1:131" s="7" customFormat="1">
      <c r="B52" s="7" t="s">
        <v>68</v>
      </c>
      <c r="C52" s="165">
        <v>0</v>
      </c>
      <c r="D52" s="165">
        <v>0</v>
      </c>
      <c r="E52" s="165">
        <v>0</v>
      </c>
      <c r="F52" s="165">
        <v>0</v>
      </c>
      <c r="G52" s="165">
        <v>0</v>
      </c>
      <c r="H52" s="165">
        <v>0</v>
      </c>
      <c r="I52" s="165">
        <v>0</v>
      </c>
      <c r="J52" s="165">
        <v>0</v>
      </c>
      <c r="K52" s="165">
        <v>0</v>
      </c>
      <c r="L52" s="139">
        <v>0</v>
      </c>
      <c r="M52" s="165">
        <v>0</v>
      </c>
      <c r="N52" s="165">
        <v>0</v>
      </c>
      <c r="O52" s="165">
        <v>0</v>
      </c>
      <c r="P52" s="165">
        <v>0</v>
      </c>
      <c r="Q52" s="165">
        <v>0</v>
      </c>
      <c r="R52" s="165">
        <v>0</v>
      </c>
      <c r="S52" s="165">
        <v>0</v>
      </c>
      <c r="T52" s="165">
        <v>0</v>
      </c>
      <c r="U52" s="165">
        <v>0</v>
      </c>
      <c r="V52" s="165">
        <v>0</v>
      </c>
      <c r="W52" s="165">
        <v>0</v>
      </c>
      <c r="X52" s="165">
        <v>0</v>
      </c>
      <c r="Y52" s="165">
        <v>0</v>
      </c>
      <c r="Z52" s="165"/>
      <c r="AA52" s="165">
        <v>0</v>
      </c>
      <c r="AB52" s="165">
        <v>0</v>
      </c>
      <c r="AC52" s="165">
        <v>0</v>
      </c>
      <c r="AD52" s="165">
        <v>0</v>
      </c>
      <c r="AE52" s="165">
        <v>0</v>
      </c>
      <c r="AF52" s="165">
        <v>0</v>
      </c>
      <c r="AG52" s="165">
        <v>0</v>
      </c>
      <c r="AH52" s="165">
        <v>0</v>
      </c>
      <c r="AI52" s="165">
        <v>0</v>
      </c>
      <c r="AJ52" s="165">
        <v>0</v>
      </c>
      <c r="AK52" s="165">
        <v>0</v>
      </c>
      <c r="AL52" s="165">
        <v>0</v>
      </c>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row>
    <row r="53" spans="1:131" s="7" customFormat="1">
      <c r="B53" s="7" t="s">
        <v>460</v>
      </c>
      <c r="C53" s="165">
        <v>0</v>
      </c>
      <c r="D53" s="165">
        <v>0</v>
      </c>
      <c r="E53" s="165">
        <v>0</v>
      </c>
      <c r="F53" s="165">
        <v>0</v>
      </c>
      <c r="G53" s="165">
        <v>0</v>
      </c>
      <c r="H53" s="165">
        <v>0</v>
      </c>
      <c r="I53" s="165">
        <v>0</v>
      </c>
      <c r="J53" s="165">
        <v>0</v>
      </c>
      <c r="K53" s="165">
        <v>0</v>
      </c>
      <c r="L53" s="166">
        <v>0</v>
      </c>
      <c r="M53" s="165">
        <v>0</v>
      </c>
      <c r="N53" s="165">
        <v>0</v>
      </c>
      <c r="O53" s="165">
        <v>0</v>
      </c>
      <c r="P53" s="165">
        <v>0</v>
      </c>
      <c r="Q53" s="165">
        <v>0</v>
      </c>
      <c r="R53" s="165">
        <v>0</v>
      </c>
      <c r="S53" s="165">
        <v>0</v>
      </c>
      <c r="T53" s="165">
        <v>0</v>
      </c>
      <c r="U53" s="165">
        <v>0</v>
      </c>
      <c r="V53" s="165">
        <v>0</v>
      </c>
      <c r="W53" s="165">
        <v>0</v>
      </c>
      <c r="X53" s="165">
        <v>0</v>
      </c>
      <c r="Y53" s="165">
        <v>0</v>
      </c>
      <c r="Z53" s="165"/>
      <c r="AA53" s="165">
        <v>0</v>
      </c>
      <c r="AB53" s="165">
        <v>0</v>
      </c>
      <c r="AC53" s="165">
        <v>0</v>
      </c>
      <c r="AD53" s="165">
        <v>0</v>
      </c>
      <c r="AE53" s="165">
        <v>0</v>
      </c>
      <c r="AF53" s="165">
        <v>0</v>
      </c>
      <c r="AG53" s="165">
        <v>0</v>
      </c>
      <c r="AH53" s="165">
        <v>0</v>
      </c>
      <c r="AI53" s="165">
        <v>0</v>
      </c>
      <c r="AJ53" s="165">
        <v>0</v>
      </c>
      <c r="AK53" s="165">
        <v>0</v>
      </c>
      <c r="AL53" s="165">
        <v>0</v>
      </c>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row>
    <row r="54" spans="1:131">
      <c r="A54" s="7"/>
      <c r="B54" s="7" t="s">
        <v>73</v>
      </c>
      <c r="C54" s="165">
        <v>0</v>
      </c>
      <c r="D54" s="165">
        <v>0</v>
      </c>
      <c r="E54" s="165">
        <v>0</v>
      </c>
      <c r="F54" s="165">
        <v>0</v>
      </c>
      <c r="G54" s="165">
        <v>0</v>
      </c>
      <c r="H54" s="165">
        <v>0</v>
      </c>
      <c r="I54" s="165">
        <v>0</v>
      </c>
      <c r="J54" s="165">
        <v>0</v>
      </c>
      <c r="K54" s="165">
        <v>0</v>
      </c>
      <c r="L54" s="166">
        <v>0</v>
      </c>
      <c r="M54" s="165">
        <v>0</v>
      </c>
      <c r="N54" s="165">
        <v>0</v>
      </c>
      <c r="O54" s="165">
        <v>0</v>
      </c>
      <c r="P54" s="165">
        <v>0</v>
      </c>
      <c r="Q54" s="165">
        <v>0</v>
      </c>
      <c r="R54" s="165">
        <v>0</v>
      </c>
      <c r="S54" s="165">
        <v>0</v>
      </c>
      <c r="T54" s="165">
        <v>0</v>
      </c>
      <c r="U54" s="165">
        <v>0</v>
      </c>
      <c r="V54" s="165">
        <v>0</v>
      </c>
      <c r="W54" s="165">
        <v>0</v>
      </c>
      <c r="X54" s="165">
        <v>0</v>
      </c>
      <c r="Y54" s="165">
        <v>0</v>
      </c>
      <c r="Z54" s="165"/>
      <c r="AA54" s="165">
        <v>0</v>
      </c>
      <c r="AB54" s="165">
        <v>0</v>
      </c>
      <c r="AC54" s="165">
        <v>0</v>
      </c>
      <c r="AD54" s="165">
        <v>0</v>
      </c>
      <c r="AE54" s="165">
        <v>0</v>
      </c>
      <c r="AF54" s="165">
        <v>0</v>
      </c>
      <c r="AG54" s="165">
        <v>0</v>
      </c>
      <c r="AH54" s="165">
        <v>0</v>
      </c>
      <c r="AI54" s="165">
        <v>0</v>
      </c>
      <c r="AJ54" s="165">
        <v>0</v>
      </c>
      <c r="AK54" s="165">
        <v>0</v>
      </c>
      <c r="AL54" s="165">
        <v>0</v>
      </c>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row>
    <row r="55" spans="1:131">
      <c r="A55" s="7"/>
      <c r="B55" s="7" t="s">
        <v>76</v>
      </c>
      <c r="C55" s="165">
        <v>0</v>
      </c>
      <c r="D55" s="165">
        <v>0</v>
      </c>
      <c r="E55" s="165">
        <v>0</v>
      </c>
      <c r="F55" s="165">
        <v>0</v>
      </c>
      <c r="G55" s="165">
        <v>0</v>
      </c>
      <c r="H55" s="165">
        <v>0</v>
      </c>
      <c r="I55" s="165">
        <v>0</v>
      </c>
      <c r="J55" s="165">
        <v>0</v>
      </c>
      <c r="K55" s="165">
        <v>0</v>
      </c>
      <c r="L55" s="166">
        <v>0</v>
      </c>
      <c r="M55" s="165">
        <v>0</v>
      </c>
      <c r="N55" s="165">
        <v>0</v>
      </c>
      <c r="O55" s="165">
        <v>0</v>
      </c>
      <c r="P55" s="165">
        <v>0</v>
      </c>
      <c r="Q55" s="165">
        <v>0</v>
      </c>
      <c r="R55" s="165">
        <v>0</v>
      </c>
      <c r="S55" s="165">
        <v>0</v>
      </c>
      <c r="T55" s="165">
        <v>0</v>
      </c>
      <c r="U55" s="165">
        <v>0</v>
      </c>
      <c r="V55" s="165">
        <v>0</v>
      </c>
      <c r="W55" s="165">
        <v>0</v>
      </c>
      <c r="X55" s="165">
        <v>0</v>
      </c>
      <c r="Y55" s="165">
        <v>0</v>
      </c>
      <c r="Z55" s="165"/>
      <c r="AA55" s="165">
        <v>0</v>
      </c>
      <c r="AB55" s="165">
        <v>0</v>
      </c>
      <c r="AC55" s="165">
        <v>0</v>
      </c>
      <c r="AD55" s="165">
        <v>0</v>
      </c>
      <c r="AE55" s="165">
        <v>0</v>
      </c>
      <c r="AF55" s="165">
        <v>0</v>
      </c>
      <c r="AG55" s="165">
        <v>0</v>
      </c>
      <c r="AH55" s="165">
        <v>0</v>
      </c>
      <c r="AI55" s="165">
        <v>0</v>
      </c>
      <c r="AJ55" s="165">
        <v>0</v>
      </c>
      <c r="AK55" s="165">
        <v>0</v>
      </c>
      <c r="AL55" s="165">
        <v>0</v>
      </c>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row>
    <row r="56" spans="1:131">
      <c r="A56" s="7"/>
      <c r="B56" s="7" t="s">
        <v>79</v>
      </c>
      <c r="C56" s="165">
        <v>0</v>
      </c>
      <c r="D56" s="165">
        <v>0</v>
      </c>
      <c r="E56" s="165">
        <v>0</v>
      </c>
      <c r="F56" s="165">
        <v>0</v>
      </c>
      <c r="G56" s="165">
        <v>0</v>
      </c>
      <c r="H56" s="165">
        <v>0</v>
      </c>
      <c r="I56" s="165">
        <v>0</v>
      </c>
      <c r="J56" s="165">
        <v>0</v>
      </c>
      <c r="K56" s="165">
        <v>0</v>
      </c>
      <c r="L56" s="166">
        <v>0</v>
      </c>
      <c r="M56" s="165">
        <v>0</v>
      </c>
      <c r="N56" s="165">
        <v>0</v>
      </c>
      <c r="O56" s="165">
        <v>0</v>
      </c>
      <c r="P56" s="165">
        <v>0</v>
      </c>
      <c r="Q56" s="165">
        <v>0</v>
      </c>
      <c r="R56" s="165">
        <v>0</v>
      </c>
      <c r="S56" s="165">
        <v>0</v>
      </c>
      <c r="T56" s="165">
        <v>0</v>
      </c>
      <c r="U56" s="165">
        <v>0</v>
      </c>
      <c r="V56" s="165">
        <v>0</v>
      </c>
      <c r="W56" s="165">
        <v>0</v>
      </c>
      <c r="X56" s="165">
        <v>0</v>
      </c>
      <c r="Y56" s="165">
        <v>0</v>
      </c>
      <c r="Z56" s="165"/>
      <c r="AA56" s="165">
        <v>0</v>
      </c>
      <c r="AB56" s="165">
        <v>0</v>
      </c>
      <c r="AC56" s="165">
        <v>0</v>
      </c>
      <c r="AD56" s="165">
        <v>0</v>
      </c>
      <c r="AE56" s="165">
        <v>0</v>
      </c>
      <c r="AF56" s="165">
        <v>0</v>
      </c>
      <c r="AG56" s="165">
        <v>0</v>
      </c>
      <c r="AH56" s="165">
        <v>0</v>
      </c>
      <c r="AI56" s="165">
        <v>0</v>
      </c>
      <c r="AJ56" s="165">
        <v>0</v>
      </c>
      <c r="AK56" s="165">
        <v>0</v>
      </c>
      <c r="AL56" s="165">
        <v>0</v>
      </c>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row>
    <row r="57" spans="1:131">
      <c r="A57" s="7"/>
      <c r="B57" s="7" t="s">
        <v>82</v>
      </c>
      <c r="C57" s="165">
        <v>0</v>
      </c>
      <c r="D57" s="165">
        <v>0</v>
      </c>
      <c r="E57" s="165">
        <v>0</v>
      </c>
      <c r="F57" s="165">
        <v>0</v>
      </c>
      <c r="G57" s="165">
        <v>0</v>
      </c>
      <c r="H57" s="165">
        <v>0</v>
      </c>
      <c r="I57" s="165">
        <v>0</v>
      </c>
      <c r="J57" s="165">
        <v>0</v>
      </c>
      <c r="K57" s="165">
        <v>0</v>
      </c>
      <c r="L57" s="166">
        <v>0</v>
      </c>
      <c r="M57" s="165">
        <v>0</v>
      </c>
      <c r="N57" s="165">
        <v>0</v>
      </c>
      <c r="O57" s="165">
        <v>0</v>
      </c>
      <c r="P57" s="165">
        <v>0</v>
      </c>
      <c r="Q57" s="165">
        <v>0</v>
      </c>
      <c r="R57" s="165">
        <v>0</v>
      </c>
      <c r="S57" s="165">
        <v>0</v>
      </c>
      <c r="T57" s="165">
        <v>0</v>
      </c>
      <c r="U57" s="165">
        <v>0</v>
      </c>
      <c r="V57" s="165">
        <v>0</v>
      </c>
      <c r="W57" s="165">
        <v>0</v>
      </c>
      <c r="X57" s="165">
        <v>0</v>
      </c>
      <c r="Y57" s="165">
        <v>0</v>
      </c>
      <c r="Z57" s="165"/>
      <c r="AA57" s="165">
        <v>0</v>
      </c>
      <c r="AB57" s="165">
        <v>0</v>
      </c>
      <c r="AC57" s="165">
        <v>0</v>
      </c>
      <c r="AD57" s="165">
        <v>0</v>
      </c>
      <c r="AE57" s="165">
        <v>0</v>
      </c>
      <c r="AF57" s="165">
        <v>0</v>
      </c>
      <c r="AG57" s="165">
        <v>0</v>
      </c>
      <c r="AH57" s="165">
        <v>0</v>
      </c>
      <c r="AI57" s="165">
        <v>0</v>
      </c>
      <c r="AJ57" s="165">
        <v>0</v>
      </c>
      <c r="AK57" s="165">
        <v>0</v>
      </c>
      <c r="AL57" s="165">
        <v>0</v>
      </c>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row>
    <row r="58" spans="1:131">
      <c r="A58" s="7"/>
      <c r="B58" s="7" t="s">
        <v>85</v>
      </c>
      <c r="C58" s="165">
        <v>0</v>
      </c>
      <c r="D58" s="165">
        <v>0</v>
      </c>
      <c r="E58" s="165">
        <v>0</v>
      </c>
      <c r="F58" s="165">
        <v>0</v>
      </c>
      <c r="G58" s="165">
        <v>0</v>
      </c>
      <c r="H58" s="165">
        <v>0</v>
      </c>
      <c r="I58" s="165">
        <v>0</v>
      </c>
      <c r="J58" s="165">
        <v>0</v>
      </c>
      <c r="K58" s="165">
        <v>0</v>
      </c>
      <c r="L58" s="166">
        <v>0</v>
      </c>
      <c r="M58" s="165">
        <v>0</v>
      </c>
      <c r="N58" s="165">
        <v>0</v>
      </c>
      <c r="O58" s="165">
        <v>0</v>
      </c>
      <c r="P58" s="165">
        <v>0</v>
      </c>
      <c r="Q58" s="165">
        <v>0</v>
      </c>
      <c r="R58" s="165">
        <v>0</v>
      </c>
      <c r="S58" s="165">
        <v>0</v>
      </c>
      <c r="T58" s="165">
        <v>0</v>
      </c>
      <c r="U58" s="165">
        <v>0</v>
      </c>
      <c r="V58" s="165">
        <v>0</v>
      </c>
      <c r="W58" s="165">
        <v>0</v>
      </c>
      <c r="X58" s="165">
        <v>0</v>
      </c>
      <c r="Y58" s="165">
        <v>0</v>
      </c>
      <c r="Z58" s="165"/>
      <c r="AA58" s="165">
        <v>0</v>
      </c>
      <c r="AB58" s="165">
        <v>0</v>
      </c>
      <c r="AC58" s="165">
        <v>0</v>
      </c>
      <c r="AD58" s="165">
        <v>0</v>
      </c>
      <c r="AE58" s="165">
        <v>0</v>
      </c>
      <c r="AF58" s="165">
        <v>0</v>
      </c>
      <c r="AG58" s="165">
        <v>0</v>
      </c>
      <c r="AH58" s="165">
        <v>0</v>
      </c>
      <c r="AI58" s="165">
        <v>0</v>
      </c>
      <c r="AJ58" s="165">
        <v>0</v>
      </c>
      <c r="AK58" s="165">
        <v>0</v>
      </c>
      <c r="AL58" s="165">
        <v>0</v>
      </c>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row>
    <row r="59" spans="1:131">
      <c r="A59" s="7"/>
      <c r="B59" s="7" t="s">
        <v>88</v>
      </c>
      <c r="C59" s="165">
        <v>0</v>
      </c>
      <c r="D59" s="165">
        <v>0</v>
      </c>
      <c r="E59" s="165">
        <v>0</v>
      </c>
      <c r="F59" s="165">
        <v>0</v>
      </c>
      <c r="G59" s="165">
        <v>0</v>
      </c>
      <c r="H59" s="165">
        <v>0</v>
      </c>
      <c r="I59" s="165">
        <v>0</v>
      </c>
      <c r="J59" s="165">
        <v>0</v>
      </c>
      <c r="K59" s="165">
        <v>0</v>
      </c>
      <c r="L59" s="166">
        <v>0</v>
      </c>
      <c r="M59" s="165">
        <v>0</v>
      </c>
      <c r="N59" s="165">
        <v>0</v>
      </c>
      <c r="O59" s="165">
        <v>0</v>
      </c>
      <c r="P59" s="165">
        <v>0</v>
      </c>
      <c r="Q59" s="165">
        <v>0</v>
      </c>
      <c r="R59" s="165">
        <v>0</v>
      </c>
      <c r="S59" s="165">
        <v>0</v>
      </c>
      <c r="T59" s="165">
        <v>0</v>
      </c>
      <c r="U59" s="165">
        <v>0</v>
      </c>
      <c r="V59" s="165">
        <v>0</v>
      </c>
      <c r="W59" s="165">
        <v>0</v>
      </c>
      <c r="X59" s="165">
        <v>0</v>
      </c>
      <c r="Y59" s="165">
        <v>0</v>
      </c>
      <c r="Z59" s="165"/>
      <c r="AA59" s="165">
        <v>0</v>
      </c>
      <c r="AB59" s="165">
        <v>0</v>
      </c>
      <c r="AC59" s="165">
        <v>0</v>
      </c>
      <c r="AD59" s="165">
        <v>0</v>
      </c>
      <c r="AE59" s="165">
        <v>0</v>
      </c>
      <c r="AF59" s="165">
        <v>0</v>
      </c>
      <c r="AG59" s="165">
        <v>0</v>
      </c>
      <c r="AH59" s="165">
        <v>0</v>
      </c>
      <c r="AI59" s="165">
        <v>0</v>
      </c>
      <c r="AJ59" s="165">
        <v>0</v>
      </c>
      <c r="AK59" s="165">
        <v>0</v>
      </c>
      <c r="AL59" s="165">
        <v>0</v>
      </c>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row>
    <row r="60" spans="1:131">
      <c r="A60" s="7"/>
      <c r="B60" s="7" t="s">
        <v>91</v>
      </c>
      <c r="C60" s="165">
        <v>0</v>
      </c>
      <c r="D60" s="165">
        <v>0</v>
      </c>
      <c r="E60" s="165">
        <v>0</v>
      </c>
      <c r="F60" s="165">
        <v>0</v>
      </c>
      <c r="G60" s="165">
        <v>0</v>
      </c>
      <c r="H60" s="165">
        <v>0</v>
      </c>
      <c r="I60" s="165">
        <v>0</v>
      </c>
      <c r="J60" s="165">
        <v>0</v>
      </c>
      <c r="K60" s="165">
        <v>0</v>
      </c>
      <c r="L60" s="166">
        <v>0</v>
      </c>
      <c r="M60" s="165">
        <v>0</v>
      </c>
      <c r="N60" s="165">
        <v>0</v>
      </c>
      <c r="O60" s="165">
        <v>0</v>
      </c>
      <c r="P60" s="165">
        <v>0</v>
      </c>
      <c r="Q60" s="165">
        <v>0</v>
      </c>
      <c r="R60" s="165">
        <v>0</v>
      </c>
      <c r="S60" s="165">
        <v>0</v>
      </c>
      <c r="T60" s="165">
        <v>0</v>
      </c>
      <c r="U60" s="165">
        <v>0</v>
      </c>
      <c r="V60" s="165">
        <v>0</v>
      </c>
      <c r="W60" s="165">
        <v>0</v>
      </c>
      <c r="X60" s="165">
        <v>0</v>
      </c>
      <c r="Y60" s="165">
        <v>0</v>
      </c>
      <c r="Z60" s="165"/>
      <c r="AA60" s="165">
        <v>0</v>
      </c>
      <c r="AB60" s="165">
        <v>0</v>
      </c>
      <c r="AC60" s="165">
        <v>0</v>
      </c>
      <c r="AD60" s="165">
        <v>0</v>
      </c>
      <c r="AE60" s="165">
        <v>0</v>
      </c>
      <c r="AF60" s="165">
        <v>0</v>
      </c>
      <c r="AG60" s="165">
        <v>0</v>
      </c>
      <c r="AH60" s="165">
        <v>0</v>
      </c>
      <c r="AI60" s="165">
        <v>0</v>
      </c>
      <c r="AJ60" s="165">
        <v>0</v>
      </c>
      <c r="AK60" s="165">
        <v>0</v>
      </c>
      <c r="AL60" s="165">
        <v>0</v>
      </c>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row>
    <row r="61" spans="1:131">
      <c r="A61" s="7"/>
      <c r="B61" s="7" t="s">
        <v>94</v>
      </c>
      <c r="C61" s="165">
        <v>0</v>
      </c>
      <c r="D61" s="165">
        <v>0</v>
      </c>
      <c r="E61" s="165">
        <v>0</v>
      </c>
      <c r="F61" s="165">
        <v>0</v>
      </c>
      <c r="G61" s="165">
        <v>0</v>
      </c>
      <c r="H61" s="165">
        <v>0</v>
      </c>
      <c r="I61" s="165">
        <v>0</v>
      </c>
      <c r="J61" s="165">
        <v>0</v>
      </c>
      <c r="K61" s="165">
        <v>0</v>
      </c>
      <c r="L61" s="166">
        <v>0</v>
      </c>
      <c r="M61" s="165">
        <v>0</v>
      </c>
      <c r="N61" s="165">
        <v>0</v>
      </c>
      <c r="O61" s="165">
        <v>0</v>
      </c>
      <c r="P61" s="165">
        <v>0</v>
      </c>
      <c r="Q61" s="165">
        <v>0</v>
      </c>
      <c r="R61" s="165">
        <v>0</v>
      </c>
      <c r="S61" s="165">
        <v>0</v>
      </c>
      <c r="T61" s="165">
        <v>0</v>
      </c>
      <c r="U61" s="165">
        <v>0</v>
      </c>
      <c r="V61" s="165">
        <v>0</v>
      </c>
      <c r="W61" s="165">
        <v>0</v>
      </c>
      <c r="X61" s="165">
        <v>0</v>
      </c>
      <c r="Y61" s="165">
        <v>0</v>
      </c>
      <c r="Z61" s="165"/>
      <c r="AA61" s="165">
        <v>0</v>
      </c>
      <c r="AB61" s="165">
        <v>0</v>
      </c>
      <c r="AC61" s="165">
        <v>0</v>
      </c>
      <c r="AD61" s="165">
        <v>0</v>
      </c>
      <c r="AE61" s="165">
        <v>0</v>
      </c>
      <c r="AF61" s="165">
        <v>0</v>
      </c>
      <c r="AG61" s="165">
        <v>0</v>
      </c>
      <c r="AH61" s="165">
        <v>0</v>
      </c>
      <c r="AI61" s="165">
        <v>0</v>
      </c>
      <c r="AJ61" s="165">
        <v>0</v>
      </c>
      <c r="AK61" s="165">
        <v>0</v>
      </c>
      <c r="AL61" s="165">
        <v>0</v>
      </c>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0"/>
      <c r="CP61" s="20"/>
      <c r="CQ61" s="20"/>
      <c r="CR61" s="20"/>
      <c r="CS61" s="20"/>
      <c r="CT61" s="20"/>
      <c r="CU61" s="20"/>
      <c r="CV61" s="20"/>
      <c r="CW61" s="20"/>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row>
    <row r="62" spans="1:131">
      <c r="A62" s="7"/>
      <c r="B62" s="7" t="s">
        <v>97</v>
      </c>
      <c r="C62" s="165">
        <v>0</v>
      </c>
      <c r="D62" s="165">
        <v>0</v>
      </c>
      <c r="E62" s="165">
        <v>0</v>
      </c>
      <c r="F62" s="165">
        <v>0</v>
      </c>
      <c r="G62" s="165">
        <v>0</v>
      </c>
      <c r="H62" s="165">
        <v>0</v>
      </c>
      <c r="I62" s="165">
        <v>0</v>
      </c>
      <c r="J62" s="165">
        <v>0</v>
      </c>
      <c r="K62" s="165">
        <v>0</v>
      </c>
      <c r="L62" s="166">
        <v>0</v>
      </c>
      <c r="M62" s="165">
        <v>0</v>
      </c>
      <c r="N62" s="165">
        <v>0</v>
      </c>
      <c r="O62" s="165">
        <v>0</v>
      </c>
      <c r="P62" s="165">
        <v>0</v>
      </c>
      <c r="Q62" s="165">
        <v>0</v>
      </c>
      <c r="R62" s="165">
        <v>0</v>
      </c>
      <c r="S62" s="165">
        <v>0</v>
      </c>
      <c r="T62" s="165">
        <v>0</v>
      </c>
      <c r="U62" s="165">
        <v>0</v>
      </c>
      <c r="V62" s="165">
        <v>0</v>
      </c>
      <c r="W62" s="165">
        <v>0</v>
      </c>
      <c r="X62" s="165">
        <v>0</v>
      </c>
      <c r="Y62" s="165">
        <v>0</v>
      </c>
      <c r="Z62" s="165"/>
      <c r="AA62" s="165">
        <v>0</v>
      </c>
      <c r="AB62" s="165">
        <v>0</v>
      </c>
      <c r="AC62" s="165">
        <v>0</v>
      </c>
      <c r="AD62" s="165">
        <v>0</v>
      </c>
      <c r="AE62" s="165">
        <v>0</v>
      </c>
      <c r="AF62" s="165">
        <v>0</v>
      </c>
      <c r="AG62" s="165">
        <v>0</v>
      </c>
      <c r="AH62" s="165">
        <v>0</v>
      </c>
      <c r="AI62" s="165">
        <v>0</v>
      </c>
      <c r="AJ62" s="165">
        <v>0</v>
      </c>
      <c r="AK62" s="165">
        <v>0</v>
      </c>
      <c r="AL62" s="165">
        <v>0</v>
      </c>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c r="BW62" s="20"/>
      <c r="BX62" s="20"/>
      <c r="BY62" s="20"/>
      <c r="BZ62" s="20"/>
      <c r="CA62" s="20"/>
      <c r="CB62" s="20"/>
      <c r="CC62" s="20"/>
      <c r="CD62" s="20"/>
      <c r="CE62" s="20"/>
      <c r="CF62" s="20"/>
      <c r="CG62" s="20"/>
      <c r="CH62" s="20"/>
      <c r="CI62" s="20"/>
      <c r="CJ62" s="20"/>
      <c r="CK62" s="20"/>
      <c r="CL62" s="20"/>
      <c r="CM62" s="20"/>
      <c r="CN62" s="20"/>
      <c r="CO62" s="20"/>
      <c r="CP62" s="20"/>
      <c r="CQ62" s="20"/>
      <c r="CR62" s="20"/>
      <c r="CS62" s="20"/>
      <c r="CT62" s="20"/>
      <c r="CU62" s="20"/>
      <c r="CV62" s="20"/>
      <c r="CW62" s="20"/>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row>
    <row r="63" spans="1:131">
      <c r="A63" s="7"/>
      <c r="B63" s="7" t="s">
        <v>100</v>
      </c>
      <c r="C63" s="165">
        <v>0</v>
      </c>
      <c r="D63" s="165">
        <v>0</v>
      </c>
      <c r="E63" s="165">
        <v>0</v>
      </c>
      <c r="F63" s="165">
        <v>0</v>
      </c>
      <c r="G63" s="165">
        <v>0</v>
      </c>
      <c r="H63" s="165">
        <v>0</v>
      </c>
      <c r="I63" s="165">
        <v>0</v>
      </c>
      <c r="J63" s="165">
        <v>0</v>
      </c>
      <c r="K63" s="165">
        <v>0</v>
      </c>
      <c r="L63" s="166">
        <v>0</v>
      </c>
      <c r="M63" s="165">
        <v>0</v>
      </c>
      <c r="N63" s="165">
        <v>0</v>
      </c>
      <c r="O63" s="165">
        <v>0</v>
      </c>
      <c r="P63" s="165">
        <v>0</v>
      </c>
      <c r="Q63" s="165">
        <v>0</v>
      </c>
      <c r="R63" s="165">
        <v>0</v>
      </c>
      <c r="S63" s="165">
        <v>0</v>
      </c>
      <c r="T63" s="165">
        <v>0</v>
      </c>
      <c r="U63" s="165">
        <v>0</v>
      </c>
      <c r="V63" s="165">
        <v>0</v>
      </c>
      <c r="W63" s="165">
        <v>0</v>
      </c>
      <c r="X63" s="165">
        <v>0</v>
      </c>
      <c r="Y63" s="165">
        <v>0</v>
      </c>
      <c r="Z63" s="165"/>
      <c r="AA63" s="165">
        <v>0</v>
      </c>
      <c r="AB63" s="165">
        <v>0</v>
      </c>
      <c r="AC63" s="165">
        <v>0</v>
      </c>
      <c r="AD63" s="165">
        <v>0</v>
      </c>
      <c r="AE63" s="165">
        <v>0</v>
      </c>
      <c r="AF63" s="165">
        <v>0</v>
      </c>
      <c r="AG63" s="165">
        <v>0</v>
      </c>
      <c r="AH63" s="165">
        <v>0</v>
      </c>
      <c r="AI63" s="165">
        <v>0</v>
      </c>
      <c r="AJ63" s="165">
        <v>0</v>
      </c>
      <c r="AK63" s="165">
        <v>0</v>
      </c>
      <c r="AL63" s="165">
        <v>0</v>
      </c>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c r="BK63" s="20"/>
      <c r="BL63" s="20"/>
      <c r="BM63" s="20"/>
      <c r="BN63" s="20"/>
      <c r="BO63" s="20"/>
      <c r="BP63" s="20"/>
      <c r="BQ63" s="20"/>
      <c r="BR63" s="20"/>
      <c r="BS63" s="20"/>
      <c r="BT63" s="20"/>
      <c r="BU63" s="20"/>
      <c r="BV63" s="20"/>
      <c r="BW63" s="20"/>
      <c r="BX63" s="20"/>
      <c r="BY63" s="20"/>
      <c r="BZ63" s="20"/>
      <c r="CA63" s="20"/>
      <c r="CB63" s="20"/>
      <c r="CC63" s="20"/>
      <c r="CD63" s="20"/>
      <c r="CE63" s="20"/>
      <c r="CF63" s="20"/>
      <c r="CG63" s="20"/>
      <c r="CH63" s="20"/>
      <c r="CI63" s="20"/>
      <c r="CJ63" s="20"/>
      <c r="CK63" s="20"/>
      <c r="CL63" s="20"/>
      <c r="CM63" s="20"/>
      <c r="CN63" s="20"/>
      <c r="CO63" s="20"/>
      <c r="CP63" s="20"/>
      <c r="CQ63" s="20"/>
      <c r="CR63" s="20"/>
      <c r="CS63" s="20"/>
      <c r="CT63" s="20"/>
      <c r="CU63" s="20"/>
      <c r="CV63" s="20"/>
      <c r="CW63" s="20"/>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row>
    <row r="64" spans="1:131">
      <c r="A64" s="7"/>
      <c r="B64" s="7" t="s">
        <v>103</v>
      </c>
      <c r="C64" s="165">
        <v>0</v>
      </c>
      <c r="D64" s="165">
        <v>0</v>
      </c>
      <c r="E64" s="165">
        <v>0</v>
      </c>
      <c r="F64" s="165">
        <v>0</v>
      </c>
      <c r="G64" s="165">
        <v>0</v>
      </c>
      <c r="H64" s="165">
        <v>0</v>
      </c>
      <c r="I64" s="165">
        <v>0</v>
      </c>
      <c r="J64" s="165">
        <v>0</v>
      </c>
      <c r="K64" s="165">
        <v>0</v>
      </c>
      <c r="L64" s="166">
        <v>0</v>
      </c>
      <c r="M64" s="165">
        <v>0</v>
      </c>
      <c r="N64" s="165">
        <v>0</v>
      </c>
      <c r="O64" s="165">
        <v>0</v>
      </c>
      <c r="P64" s="165">
        <v>0</v>
      </c>
      <c r="Q64" s="165">
        <v>0</v>
      </c>
      <c r="R64" s="165">
        <v>0</v>
      </c>
      <c r="S64" s="165">
        <v>0</v>
      </c>
      <c r="T64" s="165">
        <v>0</v>
      </c>
      <c r="U64" s="165">
        <v>0</v>
      </c>
      <c r="V64" s="165">
        <v>0</v>
      </c>
      <c r="W64" s="165">
        <v>0</v>
      </c>
      <c r="X64" s="165">
        <v>0</v>
      </c>
      <c r="Y64" s="165">
        <v>0</v>
      </c>
      <c r="Z64" s="165"/>
      <c r="AA64" s="165">
        <v>0</v>
      </c>
      <c r="AB64" s="165">
        <v>0</v>
      </c>
      <c r="AC64" s="165">
        <v>0</v>
      </c>
      <c r="AD64" s="165">
        <v>0</v>
      </c>
      <c r="AE64" s="165">
        <v>0</v>
      </c>
      <c r="AF64" s="165">
        <v>0</v>
      </c>
      <c r="AG64" s="165">
        <v>0</v>
      </c>
      <c r="AH64" s="165">
        <v>0</v>
      </c>
      <c r="AI64" s="165">
        <v>0</v>
      </c>
      <c r="AJ64" s="165">
        <v>0</v>
      </c>
      <c r="AK64" s="165">
        <v>0</v>
      </c>
      <c r="AL64" s="165">
        <v>0</v>
      </c>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c r="BW64" s="20"/>
      <c r="BX64" s="20"/>
      <c r="BY64" s="20"/>
      <c r="BZ64" s="20"/>
      <c r="CA64" s="20"/>
      <c r="CB64" s="20"/>
      <c r="CC64" s="20"/>
      <c r="CD64" s="20"/>
      <c r="CE64" s="20"/>
      <c r="CF64" s="20"/>
      <c r="CG64" s="20"/>
      <c r="CH64" s="20"/>
      <c r="CI64" s="20"/>
      <c r="CJ64" s="20"/>
      <c r="CK64" s="20"/>
      <c r="CL64" s="20"/>
      <c r="CM64" s="20"/>
      <c r="CN64" s="20"/>
      <c r="CO64" s="20"/>
      <c r="CP64" s="20"/>
      <c r="CQ64" s="20"/>
      <c r="CR64" s="20"/>
      <c r="CS64" s="20"/>
      <c r="CT64" s="20"/>
      <c r="CU64" s="20"/>
      <c r="CV64" s="20"/>
      <c r="CW64" s="20"/>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row>
    <row r="65" spans="1:131">
      <c r="A65" s="7"/>
      <c r="B65" s="7" t="s">
        <v>106</v>
      </c>
      <c r="C65" s="20">
        <v>193.75383015309905</v>
      </c>
      <c r="D65" s="20">
        <v>300</v>
      </c>
      <c r="E65" s="20">
        <v>60</v>
      </c>
      <c r="F65" s="20">
        <v>360</v>
      </c>
      <c r="G65" s="20">
        <v>415.76002737124389</v>
      </c>
      <c r="H65" s="20">
        <v>197.23149705313779</v>
      </c>
      <c r="I65" s="20">
        <v>16276.323402268283</v>
      </c>
      <c r="J65" s="20">
        <v>60.820303408807462</v>
      </c>
      <c r="K65" s="20">
        <v>120.70681718966021</v>
      </c>
      <c r="L65" s="139">
        <v>0.47438782968191456</v>
      </c>
      <c r="M65" s="20">
        <v>1.8406208900621754</v>
      </c>
      <c r="N65" s="26">
        <v>25.998903521722269</v>
      </c>
      <c r="O65" s="26">
        <v>22.565339921277662</v>
      </c>
      <c r="P65" s="26">
        <v>12.339300539959087</v>
      </c>
      <c r="Q65" s="26">
        <v>6.4991456486470263</v>
      </c>
      <c r="R65" s="26">
        <v>6.7197692956179171</v>
      </c>
      <c r="S65" s="26">
        <v>6.7595452690387186</v>
      </c>
      <c r="T65" s="26">
        <v>6.4232269762431988</v>
      </c>
      <c r="U65" s="26">
        <v>6.9292135886017512</v>
      </c>
      <c r="V65" s="26">
        <v>6.148727846969483</v>
      </c>
      <c r="W65" s="26">
        <v>6.9457158966125707</v>
      </c>
      <c r="X65" s="26">
        <v>5.5583585066984815</v>
      </c>
      <c r="Y65" s="26">
        <v>5.6455218388053563</v>
      </c>
      <c r="Z65" s="26"/>
      <c r="AA65" s="26">
        <v>12.205348763245912</v>
      </c>
      <c r="AB65" s="26">
        <v>10.021442568518522</v>
      </c>
      <c r="AC65" s="26">
        <v>6.0168418070261298</v>
      </c>
      <c r="AD65" s="26">
        <v>5.1608026201739339</v>
      </c>
      <c r="AE65" s="26">
        <v>5.2529819710325389</v>
      </c>
      <c r="AF65" s="26">
        <v>4.8834336967416307</v>
      </c>
      <c r="AG65" s="26">
        <v>5.4611470934471988</v>
      </c>
      <c r="AH65" s="26">
        <v>4.9545426176598397</v>
      </c>
      <c r="AI65" s="26">
        <v>5.3102013347418939</v>
      </c>
      <c r="AJ65" s="26">
        <v>4.9804439042303779</v>
      </c>
      <c r="AK65" s="26">
        <v>5.4905876068860371</v>
      </c>
      <c r="AL65" s="26">
        <v>5.4832873192014882</v>
      </c>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c r="BK65" s="20"/>
      <c r="BL65" s="20"/>
      <c r="BM65" s="20"/>
      <c r="BN65" s="20"/>
      <c r="BO65" s="20"/>
      <c r="BP65" s="20"/>
      <c r="BQ65" s="20"/>
      <c r="BR65" s="20"/>
      <c r="BS65" s="20"/>
      <c r="BT65" s="20"/>
      <c r="BU65" s="20"/>
      <c r="BV65" s="20"/>
      <c r="BW65" s="20"/>
      <c r="BX65" s="20"/>
      <c r="BY65" s="20"/>
      <c r="BZ65" s="20"/>
      <c r="CA65" s="20"/>
      <c r="CB65" s="20"/>
      <c r="CC65" s="20"/>
      <c r="CD65" s="20"/>
      <c r="CE65" s="20"/>
      <c r="CF65" s="20"/>
      <c r="CG65" s="20"/>
      <c r="CH65" s="20"/>
      <c r="CI65" s="20"/>
      <c r="CJ65" s="20"/>
      <c r="CK65" s="20"/>
      <c r="CL65" s="20"/>
      <c r="CM65" s="20"/>
      <c r="CN65" s="20"/>
      <c r="CO65" s="20"/>
      <c r="CP65" s="20"/>
      <c r="CQ65" s="20"/>
      <c r="CR65" s="20"/>
      <c r="CS65" s="20"/>
      <c r="CT65" s="20"/>
      <c r="CU65" s="20"/>
      <c r="CV65" s="20"/>
      <c r="CW65" s="20"/>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row>
    <row r="66" spans="1:131">
      <c r="A66" s="7"/>
      <c r="B66" s="7" t="s">
        <v>109</v>
      </c>
      <c r="C66" s="165">
        <v>0</v>
      </c>
      <c r="D66" s="165">
        <v>0</v>
      </c>
      <c r="E66" s="165">
        <v>0</v>
      </c>
      <c r="F66" s="165">
        <v>0</v>
      </c>
      <c r="G66" s="165">
        <v>0</v>
      </c>
      <c r="H66" s="165">
        <v>0</v>
      </c>
      <c r="I66" s="165">
        <v>0</v>
      </c>
      <c r="J66" s="165">
        <v>0</v>
      </c>
      <c r="K66" s="165">
        <v>0</v>
      </c>
      <c r="L66" s="166">
        <v>0</v>
      </c>
      <c r="M66" s="165">
        <v>0</v>
      </c>
      <c r="N66" s="165">
        <v>0</v>
      </c>
      <c r="O66" s="165">
        <v>0</v>
      </c>
      <c r="P66" s="165">
        <v>0</v>
      </c>
      <c r="Q66" s="165">
        <v>0</v>
      </c>
      <c r="R66" s="165">
        <v>0</v>
      </c>
      <c r="S66" s="165">
        <v>0</v>
      </c>
      <c r="T66" s="165">
        <v>0</v>
      </c>
      <c r="U66" s="165">
        <v>0</v>
      </c>
      <c r="V66" s="165">
        <v>0</v>
      </c>
      <c r="W66" s="165">
        <v>0</v>
      </c>
      <c r="X66" s="165">
        <v>0</v>
      </c>
      <c r="Y66" s="165">
        <v>0</v>
      </c>
      <c r="Z66" s="165"/>
      <c r="AA66" s="165">
        <v>0</v>
      </c>
      <c r="AB66" s="165">
        <v>0</v>
      </c>
      <c r="AC66" s="165">
        <v>0</v>
      </c>
      <c r="AD66" s="165">
        <v>0</v>
      </c>
      <c r="AE66" s="165">
        <v>0</v>
      </c>
      <c r="AF66" s="165">
        <v>0</v>
      </c>
      <c r="AG66" s="165">
        <v>0</v>
      </c>
      <c r="AH66" s="165">
        <v>0</v>
      </c>
      <c r="AI66" s="165">
        <v>0</v>
      </c>
      <c r="AJ66" s="165">
        <v>0</v>
      </c>
      <c r="AK66" s="165">
        <v>0</v>
      </c>
      <c r="AL66" s="165">
        <v>0</v>
      </c>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c r="BK66" s="20"/>
      <c r="BL66" s="20"/>
      <c r="BM66" s="20"/>
      <c r="BN66" s="20"/>
      <c r="BO66" s="20"/>
      <c r="BP66" s="20"/>
      <c r="BQ66" s="20"/>
      <c r="BR66" s="20"/>
      <c r="BS66" s="20"/>
      <c r="BT66" s="20"/>
      <c r="BU66" s="20"/>
      <c r="BV66" s="20"/>
      <c r="BW66" s="20"/>
      <c r="BX66" s="20"/>
      <c r="BY66" s="20"/>
      <c r="BZ66" s="20"/>
      <c r="CA66" s="20"/>
      <c r="CB66" s="20"/>
      <c r="CC66" s="20"/>
      <c r="CD66" s="20"/>
      <c r="CE66" s="20"/>
      <c r="CF66" s="20"/>
      <c r="CG66" s="20"/>
      <c r="CH66" s="20"/>
      <c r="CI66" s="20"/>
      <c r="CJ66" s="20"/>
      <c r="CK66" s="20"/>
      <c r="CL66" s="20"/>
      <c r="CM66" s="20"/>
      <c r="CN66" s="20"/>
      <c r="CO66" s="20"/>
      <c r="CP66" s="20"/>
      <c r="CQ66" s="20"/>
      <c r="CR66" s="20"/>
      <c r="CS66" s="20"/>
      <c r="CT66" s="20"/>
      <c r="CU66" s="20"/>
      <c r="CV66" s="20"/>
      <c r="CW66" s="20"/>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row>
    <row r="67" spans="1:131">
      <c r="A67" s="7"/>
      <c r="B67" s="7" t="s">
        <v>112</v>
      </c>
      <c r="C67" s="165">
        <v>0</v>
      </c>
      <c r="D67" s="165">
        <v>0</v>
      </c>
      <c r="E67" s="165">
        <v>0</v>
      </c>
      <c r="F67" s="165">
        <v>0</v>
      </c>
      <c r="G67" s="165">
        <v>0</v>
      </c>
      <c r="H67" s="165">
        <v>0</v>
      </c>
      <c r="I67" s="165">
        <v>0</v>
      </c>
      <c r="J67" s="165">
        <v>0</v>
      </c>
      <c r="K67" s="165">
        <v>0</v>
      </c>
      <c r="L67" s="166">
        <v>0</v>
      </c>
      <c r="M67" s="165">
        <v>0</v>
      </c>
      <c r="N67" s="165">
        <v>0</v>
      </c>
      <c r="O67" s="165">
        <v>0</v>
      </c>
      <c r="P67" s="165">
        <v>0</v>
      </c>
      <c r="Q67" s="165">
        <v>0</v>
      </c>
      <c r="R67" s="165">
        <v>0</v>
      </c>
      <c r="S67" s="165">
        <v>0</v>
      </c>
      <c r="T67" s="165">
        <v>0</v>
      </c>
      <c r="U67" s="165">
        <v>0</v>
      </c>
      <c r="V67" s="165">
        <v>0</v>
      </c>
      <c r="W67" s="165">
        <v>0</v>
      </c>
      <c r="X67" s="165">
        <v>0</v>
      </c>
      <c r="Y67" s="165">
        <v>0</v>
      </c>
      <c r="Z67" s="165"/>
      <c r="AA67" s="165">
        <v>0</v>
      </c>
      <c r="AB67" s="165">
        <v>0</v>
      </c>
      <c r="AC67" s="165">
        <v>0</v>
      </c>
      <c r="AD67" s="165">
        <v>0</v>
      </c>
      <c r="AE67" s="165">
        <v>0</v>
      </c>
      <c r="AF67" s="165">
        <v>0</v>
      </c>
      <c r="AG67" s="165">
        <v>0</v>
      </c>
      <c r="AH67" s="165">
        <v>0</v>
      </c>
      <c r="AI67" s="165">
        <v>0</v>
      </c>
      <c r="AJ67" s="165">
        <v>0</v>
      </c>
      <c r="AK67" s="165">
        <v>0</v>
      </c>
      <c r="AL67" s="165">
        <v>0</v>
      </c>
      <c r="AM67" s="20"/>
      <c r="AN67" s="20"/>
      <c r="AO67" s="20"/>
      <c r="AP67" s="20"/>
      <c r="AQ67" s="20"/>
      <c r="AR67" s="20"/>
      <c r="AS67" s="20"/>
      <c r="AT67" s="20"/>
      <c r="AU67" s="20"/>
      <c r="AV67" s="20"/>
      <c r="AW67" s="20"/>
      <c r="AX67" s="20"/>
      <c r="AY67" s="20"/>
      <c r="AZ67" s="20"/>
      <c r="BA67" s="20"/>
      <c r="BB67" s="20"/>
      <c r="BC67" s="20"/>
      <c r="BD67" s="20"/>
      <c r="BE67" s="20"/>
      <c r="BF67" s="20"/>
      <c r="BG67" s="20"/>
      <c r="BH67" s="20"/>
      <c r="BI67" s="20"/>
      <c r="BJ67" s="20"/>
      <c r="BK67" s="20"/>
      <c r="BL67" s="20"/>
      <c r="BM67" s="20"/>
      <c r="BN67" s="20"/>
      <c r="BO67" s="20"/>
      <c r="BP67" s="20"/>
      <c r="BQ67" s="20"/>
      <c r="BR67" s="20"/>
      <c r="BS67" s="20"/>
      <c r="BT67" s="20"/>
      <c r="BU67" s="20"/>
      <c r="BV67" s="20"/>
      <c r="BW67" s="20"/>
      <c r="BX67" s="20"/>
      <c r="BY67" s="20"/>
      <c r="BZ67" s="20"/>
      <c r="CA67" s="20"/>
      <c r="CB67" s="20"/>
      <c r="CC67" s="20"/>
      <c r="CD67" s="20"/>
      <c r="CE67" s="20"/>
      <c r="CF67" s="20"/>
      <c r="CG67" s="20"/>
      <c r="CH67" s="20"/>
      <c r="CI67" s="20"/>
      <c r="CJ67" s="20"/>
      <c r="CK67" s="20"/>
      <c r="CL67" s="20"/>
      <c r="CM67" s="20"/>
      <c r="CN67" s="20"/>
      <c r="CO67" s="20"/>
      <c r="CP67" s="20"/>
      <c r="CQ67" s="20"/>
      <c r="CR67" s="20"/>
      <c r="CS67" s="20"/>
      <c r="CT67" s="20"/>
      <c r="CU67" s="20"/>
      <c r="CV67" s="20"/>
      <c r="CW67" s="20"/>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row>
    <row r="68" spans="1:131">
      <c r="A68" s="7"/>
      <c r="B68" s="7" t="s">
        <v>115</v>
      </c>
      <c r="C68" s="165">
        <v>0</v>
      </c>
      <c r="D68" s="165">
        <v>0</v>
      </c>
      <c r="E68" s="165">
        <v>0</v>
      </c>
      <c r="F68" s="165">
        <v>0</v>
      </c>
      <c r="G68" s="165">
        <v>0</v>
      </c>
      <c r="H68" s="165">
        <v>0</v>
      </c>
      <c r="I68" s="165">
        <v>0</v>
      </c>
      <c r="J68" s="165">
        <v>0</v>
      </c>
      <c r="K68" s="165">
        <v>0</v>
      </c>
      <c r="L68" s="166">
        <v>0</v>
      </c>
      <c r="M68" s="165">
        <v>0</v>
      </c>
      <c r="N68" s="165">
        <v>0</v>
      </c>
      <c r="O68" s="165">
        <v>0</v>
      </c>
      <c r="P68" s="165">
        <v>0</v>
      </c>
      <c r="Q68" s="165">
        <v>0</v>
      </c>
      <c r="R68" s="165">
        <v>0</v>
      </c>
      <c r="S68" s="165">
        <v>0</v>
      </c>
      <c r="T68" s="165">
        <v>0</v>
      </c>
      <c r="U68" s="165">
        <v>0</v>
      </c>
      <c r="V68" s="165">
        <v>0</v>
      </c>
      <c r="W68" s="165">
        <v>0</v>
      </c>
      <c r="X68" s="165">
        <v>0</v>
      </c>
      <c r="Y68" s="165">
        <v>0</v>
      </c>
      <c r="Z68" s="165"/>
      <c r="AA68" s="165">
        <v>0</v>
      </c>
      <c r="AB68" s="165">
        <v>0</v>
      </c>
      <c r="AC68" s="165">
        <v>0</v>
      </c>
      <c r="AD68" s="165">
        <v>0</v>
      </c>
      <c r="AE68" s="165">
        <v>0</v>
      </c>
      <c r="AF68" s="165">
        <v>0</v>
      </c>
      <c r="AG68" s="165">
        <v>0</v>
      </c>
      <c r="AH68" s="165">
        <v>0</v>
      </c>
      <c r="AI68" s="165">
        <v>0</v>
      </c>
      <c r="AJ68" s="165">
        <v>0</v>
      </c>
      <c r="AK68" s="165">
        <v>0</v>
      </c>
      <c r="AL68" s="165">
        <v>0</v>
      </c>
      <c r="AM68" s="20"/>
      <c r="AN68" s="20"/>
      <c r="AO68" s="20"/>
      <c r="AP68" s="20"/>
      <c r="AQ68" s="20"/>
      <c r="AR68" s="20"/>
      <c r="AS68" s="20"/>
      <c r="AT68" s="20"/>
      <c r="AU68" s="20"/>
      <c r="AV68" s="20"/>
      <c r="AW68" s="20"/>
      <c r="AX68" s="20"/>
      <c r="AY68" s="20"/>
      <c r="AZ68" s="20"/>
      <c r="BA68" s="20"/>
      <c r="BB68" s="20"/>
      <c r="BC68" s="20"/>
      <c r="BD68" s="20"/>
      <c r="BE68" s="20"/>
      <c r="BF68" s="20"/>
      <c r="BG68" s="20"/>
      <c r="BH68" s="20"/>
      <c r="BI68" s="20"/>
      <c r="BJ68" s="20"/>
      <c r="BK68" s="20"/>
      <c r="BL68" s="20"/>
      <c r="BM68" s="20"/>
      <c r="BN68" s="20"/>
      <c r="BO68" s="20"/>
      <c r="BP68" s="20"/>
      <c r="BQ68" s="20"/>
      <c r="BR68" s="20"/>
      <c r="BS68" s="20"/>
      <c r="BT68" s="20"/>
      <c r="BU68" s="20"/>
      <c r="BV68" s="20"/>
      <c r="BW68" s="20"/>
      <c r="BX68" s="20"/>
      <c r="BY68" s="20"/>
      <c r="BZ68" s="20"/>
      <c r="CA68" s="20"/>
      <c r="CB68" s="20"/>
      <c r="CC68" s="20"/>
      <c r="CD68" s="20"/>
      <c r="CE68" s="20"/>
      <c r="CF68" s="20"/>
      <c r="CG68" s="20"/>
      <c r="CH68" s="20"/>
      <c r="CI68" s="20"/>
      <c r="CJ68" s="20"/>
      <c r="CK68" s="20"/>
      <c r="CL68" s="20"/>
      <c r="CM68" s="20"/>
      <c r="CN68" s="20"/>
      <c r="CO68" s="20"/>
      <c r="CP68" s="20"/>
      <c r="CQ68" s="20"/>
      <c r="CR68" s="20"/>
      <c r="CS68" s="20"/>
      <c r="CT68" s="20"/>
      <c r="CU68" s="20"/>
      <c r="CV68" s="20"/>
      <c r="CW68" s="20"/>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row>
    <row r="69" spans="1:131">
      <c r="A69" s="7"/>
      <c r="B69" s="7" t="s">
        <v>118</v>
      </c>
      <c r="C69" s="165">
        <v>0</v>
      </c>
      <c r="D69" s="165">
        <v>0</v>
      </c>
      <c r="E69" s="165">
        <v>0</v>
      </c>
      <c r="F69" s="165">
        <v>0</v>
      </c>
      <c r="G69" s="165">
        <v>0</v>
      </c>
      <c r="H69" s="165">
        <v>0</v>
      </c>
      <c r="I69" s="165">
        <v>0</v>
      </c>
      <c r="J69" s="165">
        <v>0</v>
      </c>
      <c r="K69" s="165">
        <v>0</v>
      </c>
      <c r="L69" s="166">
        <v>0</v>
      </c>
      <c r="M69" s="165">
        <v>0</v>
      </c>
      <c r="N69" s="165">
        <v>0</v>
      </c>
      <c r="O69" s="165">
        <v>0</v>
      </c>
      <c r="P69" s="165">
        <v>0</v>
      </c>
      <c r="Q69" s="165">
        <v>0</v>
      </c>
      <c r="R69" s="165">
        <v>0</v>
      </c>
      <c r="S69" s="165">
        <v>0</v>
      </c>
      <c r="T69" s="165">
        <v>0</v>
      </c>
      <c r="U69" s="165">
        <v>0</v>
      </c>
      <c r="V69" s="165">
        <v>0</v>
      </c>
      <c r="W69" s="165">
        <v>0</v>
      </c>
      <c r="X69" s="165">
        <v>0</v>
      </c>
      <c r="Y69" s="165">
        <v>0</v>
      </c>
      <c r="Z69" s="165"/>
      <c r="AA69" s="165">
        <v>0</v>
      </c>
      <c r="AB69" s="165">
        <v>0</v>
      </c>
      <c r="AC69" s="165">
        <v>0</v>
      </c>
      <c r="AD69" s="165">
        <v>0</v>
      </c>
      <c r="AE69" s="165">
        <v>0</v>
      </c>
      <c r="AF69" s="165">
        <v>0</v>
      </c>
      <c r="AG69" s="165">
        <v>0</v>
      </c>
      <c r="AH69" s="165">
        <v>0</v>
      </c>
      <c r="AI69" s="165">
        <v>0</v>
      </c>
      <c r="AJ69" s="165">
        <v>0</v>
      </c>
      <c r="AK69" s="165">
        <v>0</v>
      </c>
      <c r="AL69" s="165">
        <v>0</v>
      </c>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20"/>
      <c r="BY69" s="20"/>
      <c r="BZ69" s="20"/>
      <c r="CA69" s="20"/>
      <c r="CB69" s="20"/>
      <c r="CC69" s="20"/>
      <c r="CD69" s="20"/>
      <c r="CE69" s="20"/>
      <c r="CF69" s="20"/>
      <c r="CG69" s="20"/>
      <c r="CH69" s="20"/>
      <c r="CI69" s="20"/>
      <c r="CJ69" s="20"/>
      <c r="CK69" s="20"/>
      <c r="CL69" s="20"/>
      <c r="CM69" s="20"/>
      <c r="CN69" s="20"/>
      <c r="CO69" s="20"/>
      <c r="CP69" s="20"/>
      <c r="CQ69" s="20"/>
      <c r="CR69" s="20"/>
      <c r="CS69" s="20"/>
      <c r="CT69" s="20"/>
      <c r="CU69" s="20"/>
      <c r="CV69" s="20"/>
      <c r="CW69" s="20"/>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row>
    <row r="70" spans="1:131">
      <c r="A70" s="7"/>
      <c r="B70" s="7" t="s">
        <v>121</v>
      </c>
      <c r="C70" s="165">
        <v>0</v>
      </c>
      <c r="D70" s="165">
        <v>0</v>
      </c>
      <c r="E70" s="165">
        <v>0</v>
      </c>
      <c r="F70" s="165">
        <v>0</v>
      </c>
      <c r="G70" s="165">
        <v>0</v>
      </c>
      <c r="H70" s="165">
        <v>0</v>
      </c>
      <c r="I70" s="165">
        <v>0</v>
      </c>
      <c r="J70" s="165">
        <v>0</v>
      </c>
      <c r="K70" s="165">
        <v>0</v>
      </c>
      <c r="L70" s="166">
        <v>0</v>
      </c>
      <c r="M70" s="165">
        <v>0</v>
      </c>
      <c r="N70" s="165">
        <v>0</v>
      </c>
      <c r="O70" s="165">
        <v>0</v>
      </c>
      <c r="P70" s="165">
        <v>0</v>
      </c>
      <c r="Q70" s="165">
        <v>0</v>
      </c>
      <c r="R70" s="165">
        <v>0</v>
      </c>
      <c r="S70" s="165">
        <v>0</v>
      </c>
      <c r="T70" s="165">
        <v>0</v>
      </c>
      <c r="U70" s="165">
        <v>0</v>
      </c>
      <c r="V70" s="165">
        <v>0</v>
      </c>
      <c r="W70" s="165">
        <v>0</v>
      </c>
      <c r="X70" s="165">
        <v>0</v>
      </c>
      <c r="Y70" s="165">
        <v>0</v>
      </c>
      <c r="Z70" s="165"/>
      <c r="AA70" s="165">
        <v>0</v>
      </c>
      <c r="AB70" s="165">
        <v>0</v>
      </c>
      <c r="AC70" s="165">
        <v>0</v>
      </c>
      <c r="AD70" s="165">
        <v>0</v>
      </c>
      <c r="AE70" s="165">
        <v>0</v>
      </c>
      <c r="AF70" s="165">
        <v>0</v>
      </c>
      <c r="AG70" s="165">
        <v>0</v>
      </c>
      <c r="AH70" s="165">
        <v>0</v>
      </c>
      <c r="AI70" s="165">
        <v>0</v>
      </c>
      <c r="AJ70" s="165">
        <v>0</v>
      </c>
      <c r="AK70" s="165">
        <v>0</v>
      </c>
      <c r="AL70" s="165">
        <v>0</v>
      </c>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c r="BK70" s="20"/>
      <c r="BL70" s="20"/>
      <c r="BM70" s="20"/>
      <c r="BN70" s="20"/>
      <c r="BO70" s="20"/>
      <c r="BP70" s="20"/>
      <c r="BQ70" s="20"/>
      <c r="BR70" s="20"/>
      <c r="BS70" s="20"/>
      <c r="BT70" s="20"/>
      <c r="BU70" s="20"/>
      <c r="BV70" s="20"/>
      <c r="BW70" s="20"/>
      <c r="BX70" s="20"/>
      <c r="BY70" s="20"/>
      <c r="BZ70" s="20"/>
      <c r="CA70" s="20"/>
      <c r="CB70" s="20"/>
      <c r="CC70" s="20"/>
      <c r="CD70" s="20"/>
      <c r="CE70" s="20"/>
      <c r="CF70" s="20"/>
      <c r="CG70" s="20"/>
      <c r="CH70" s="20"/>
      <c r="CI70" s="20"/>
      <c r="CJ70" s="20"/>
      <c r="CK70" s="20"/>
      <c r="CL70" s="20"/>
      <c r="CM70" s="20"/>
      <c r="CN70" s="20"/>
      <c r="CO70" s="20"/>
      <c r="CP70" s="20"/>
      <c r="CQ70" s="20"/>
      <c r="CR70" s="20"/>
      <c r="CS70" s="20"/>
      <c r="CT70" s="20"/>
      <c r="CU70" s="20"/>
      <c r="CV70" s="20"/>
      <c r="CW70" s="20"/>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row>
    <row r="71" spans="1:131">
      <c r="A71" s="7"/>
      <c r="B71" s="7" t="s">
        <v>124</v>
      </c>
      <c r="C71" s="165">
        <v>0</v>
      </c>
      <c r="D71" s="165">
        <v>0</v>
      </c>
      <c r="E71" s="165">
        <v>0</v>
      </c>
      <c r="F71" s="165">
        <v>0</v>
      </c>
      <c r="G71" s="165">
        <v>0</v>
      </c>
      <c r="H71" s="165">
        <v>0</v>
      </c>
      <c r="I71" s="165">
        <v>0</v>
      </c>
      <c r="J71" s="165">
        <v>0</v>
      </c>
      <c r="K71" s="165">
        <v>0</v>
      </c>
      <c r="L71" s="166">
        <v>0</v>
      </c>
      <c r="M71" s="165">
        <v>0</v>
      </c>
      <c r="N71" s="165">
        <v>0</v>
      </c>
      <c r="O71" s="165">
        <v>0</v>
      </c>
      <c r="P71" s="165">
        <v>0</v>
      </c>
      <c r="Q71" s="165">
        <v>0</v>
      </c>
      <c r="R71" s="165">
        <v>0</v>
      </c>
      <c r="S71" s="165">
        <v>0</v>
      </c>
      <c r="T71" s="165">
        <v>0</v>
      </c>
      <c r="U71" s="165">
        <v>0</v>
      </c>
      <c r="V71" s="165">
        <v>0</v>
      </c>
      <c r="W71" s="165">
        <v>0</v>
      </c>
      <c r="X71" s="165">
        <v>0</v>
      </c>
      <c r="Y71" s="165">
        <v>0</v>
      </c>
      <c r="Z71" s="165"/>
      <c r="AA71" s="165">
        <v>0</v>
      </c>
      <c r="AB71" s="165">
        <v>0</v>
      </c>
      <c r="AC71" s="165">
        <v>0</v>
      </c>
      <c r="AD71" s="165">
        <v>0</v>
      </c>
      <c r="AE71" s="165">
        <v>0</v>
      </c>
      <c r="AF71" s="165">
        <v>0</v>
      </c>
      <c r="AG71" s="165">
        <v>0</v>
      </c>
      <c r="AH71" s="165">
        <v>0</v>
      </c>
      <c r="AI71" s="165">
        <v>0</v>
      </c>
      <c r="AJ71" s="165">
        <v>0</v>
      </c>
      <c r="AK71" s="165">
        <v>0</v>
      </c>
      <c r="AL71" s="165">
        <v>0</v>
      </c>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c r="BN71" s="20"/>
      <c r="BO71" s="20"/>
      <c r="BP71" s="20"/>
      <c r="BQ71" s="20"/>
      <c r="BR71" s="20"/>
      <c r="BS71" s="20"/>
      <c r="BT71" s="20"/>
      <c r="BU71" s="20"/>
      <c r="BV71" s="20"/>
      <c r="BW71" s="20"/>
      <c r="BX71" s="20"/>
      <c r="BY71" s="20"/>
      <c r="BZ71" s="20"/>
      <c r="CA71" s="20"/>
      <c r="CB71" s="20"/>
      <c r="CC71" s="20"/>
      <c r="CD71" s="20"/>
      <c r="CE71" s="20"/>
      <c r="CF71" s="20"/>
      <c r="CG71" s="20"/>
      <c r="CH71" s="20"/>
      <c r="CI71" s="20"/>
      <c r="CJ71" s="20"/>
      <c r="CK71" s="20"/>
      <c r="CL71" s="20"/>
      <c r="CM71" s="20"/>
      <c r="CN71" s="20"/>
      <c r="CO71" s="20"/>
      <c r="CP71" s="20"/>
      <c r="CQ71" s="20"/>
      <c r="CR71" s="20"/>
      <c r="CS71" s="20"/>
      <c r="CT71" s="20"/>
      <c r="CU71" s="20"/>
      <c r="CV71" s="20"/>
      <c r="CW71" s="20"/>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row>
    <row r="72" spans="1:131">
      <c r="A72" s="7"/>
      <c r="B72" s="7" t="s">
        <v>127</v>
      </c>
      <c r="C72" s="165">
        <v>0</v>
      </c>
      <c r="D72" s="165">
        <v>0</v>
      </c>
      <c r="E72" s="165">
        <v>0</v>
      </c>
      <c r="F72" s="165">
        <v>0</v>
      </c>
      <c r="G72" s="165">
        <v>0</v>
      </c>
      <c r="H72" s="165">
        <v>0</v>
      </c>
      <c r="I72" s="165">
        <v>0</v>
      </c>
      <c r="J72" s="165">
        <v>0</v>
      </c>
      <c r="K72" s="165">
        <v>0</v>
      </c>
      <c r="L72" s="166">
        <v>0</v>
      </c>
      <c r="M72" s="165">
        <v>0</v>
      </c>
      <c r="N72" s="165">
        <v>0</v>
      </c>
      <c r="O72" s="165">
        <v>0</v>
      </c>
      <c r="P72" s="165">
        <v>0</v>
      </c>
      <c r="Q72" s="165">
        <v>0</v>
      </c>
      <c r="R72" s="165">
        <v>0</v>
      </c>
      <c r="S72" s="165">
        <v>0</v>
      </c>
      <c r="T72" s="165">
        <v>0</v>
      </c>
      <c r="U72" s="165">
        <v>0</v>
      </c>
      <c r="V72" s="165">
        <v>0</v>
      </c>
      <c r="W72" s="165">
        <v>0</v>
      </c>
      <c r="X72" s="165">
        <v>0</v>
      </c>
      <c r="Y72" s="165">
        <v>0</v>
      </c>
      <c r="Z72" s="165"/>
      <c r="AA72" s="165">
        <v>0</v>
      </c>
      <c r="AB72" s="165">
        <v>0</v>
      </c>
      <c r="AC72" s="165">
        <v>0</v>
      </c>
      <c r="AD72" s="165">
        <v>0</v>
      </c>
      <c r="AE72" s="165">
        <v>0</v>
      </c>
      <c r="AF72" s="165">
        <v>0</v>
      </c>
      <c r="AG72" s="165">
        <v>0</v>
      </c>
      <c r="AH72" s="165">
        <v>0</v>
      </c>
      <c r="AI72" s="165">
        <v>0</v>
      </c>
      <c r="AJ72" s="165">
        <v>0</v>
      </c>
      <c r="AK72" s="165">
        <v>0</v>
      </c>
      <c r="AL72" s="165">
        <v>0</v>
      </c>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c r="BN72" s="20"/>
      <c r="BO72" s="20"/>
      <c r="BP72" s="20"/>
      <c r="BQ72" s="20"/>
      <c r="BR72" s="20"/>
      <c r="BS72" s="20"/>
      <c r="BT72" s="20"/>
      <c r="BU72" s="20"/>
      <c r="BV72" s="20"/>
      <c r="BW72" s="20"/>
      <c r="BX72" s="20"/>
      <c r="BY72" s="20"/>
      <c r="BZ72" s="20"/>
      <c r="CA72" s="20"/>
      <c r="CB72" s="20"/>
      <c r="CC72" s="20"/>
      <c r="CD72" s="20"/>
      <c r="CE72" s="20"/>
      <c r="CF72" s="20"/>
      <c r="CG72" s="20"/>
      <c r="CH72" s="20"/>
      <c r="CI72" s="20"/>
      <c r="CJ72" s="20"/>
      <c r="CK72" s="20"/>
      <c r="CL72" s="20"/>
      <c r="CM72" s="20"/>
      <c r="CN72" s="20"/>
      <c r="CO72" s="20"/>
      <c r="CP72" s="20"/>
      <c r="CQ72" s="20"/>
      <c r="CR72" s="20"/>
      <c r="CS72" s="20"/>
      <c r="CT72" s="20"/>
      <c r="CU72" s="20"/>
      <c r="CV72" s="20"/>
      <c r="CW72" s="20"/>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row>
    <row r="73" spans="1:131">
      <c r="A73" s="7"/>
      <c r="B73" s="7" t="s">
        <v>461</v>
      </c>
      <c r="C73" s="165">
        <v>0</v>
      </c>
      <c r="D73" s="165">
        <v>0</v>
      </c>
      <c r="E73" s="165">
        <v>0</v>
      </c>
      <c r="F73" s="165">
        <v>0</v>
      </c>
      <c r="G73" s="165">
        <v>0</v>
      </c>
      <c r="H73" s="165">
        <v>0</v>
      </c>
      <c r="I73" s="165">
        <v>0</v>
      </c>
      <c r="J73" s="165">
        <v>0</v>
      </c>
      <c r="K73" s="165">
        <v>0</v>
      </c>
      <c r="L73" s="166">
        <v>0</v>
      </c>
      <c r="M73" s="165">
        <v>0</v>
      </c>
      <c r="N73" s="165">
        <v>0</v>
      </c>
      <c r="O73" s="165">
        <v>0</v>
      </c>
      <c r="P73" s="165">
        <v>0</v>
      </c>
      <c r="Q73" s="165">
        <v>0</v>
      </c>
      <c r="R73" s="165">
        <v>0</v>
      </c>
      <c r="S73" s="165">
        <v>0</v>
      </c>
      <c r="T73" s="165">
        <v>0</v>
      </c>
      <c r="U73" s="165">
        <v>0</v>
      </c>
      <c r="V73" s="165">
        <v>0</v>
      </c>
      <c r="W73" s="165">
        <v>0</v>
      </c>
      <c r="X73" s="165">
        <v>0</v>
      </c>
      <c r="Y73" s="165">
        <v>0</v>
      </c>
      <c r="Z73" s="165"/>
      <c r="AA73" s="165">
        <v>0</v>
      </c>
      <c r="AB73" s="165">
        <v>0</v>
      </c>
      <c r="AC73" s="165">
        <v>0</v>
      </c>
      <c r="AD73" s="165">
        <v>0</v>
      </c>
      <c r="AE73" s="165">
        <v>0</v>
      </c>
      <c r="AF73" s="165">
        <v>0</v>
      </c>
      <c r="AG73" s="165">
        <v>0</v>
      </c>
      <c r="AH73" s="165">
        <v>0</v>
      </c>
      <c r="AI73" s="165">
        <v>0</v>
      </c>
      <c r="AJ73" s="165">
        <v>0</v>
      </c>
      <c r="AK73" s="165">
        <v>0</v>
      </c>
      <c r="AL73" s="165">
        <v>0</v>
      </c>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c r="BN73" s="20"/>
      <c r="BO73" s="20"/>
      <c r="BP73" s="20"/>
      <c r="BQ73" s="20"/>
      <c r="BR73" s="20"/>
      <c r="BS73" s="20"/>
      <c r="BT73" s="20"/>
      <c r="BU73" s="20"/>
      <c r="BV73" s="20"/>
      <c r="BW73" s="20"/>
      <c r="BX73" s="20"/>
      <c r="BY73" s="20"/>
      <c r="BZ73" s="20"/>
      <c r="CA73" s="20"/>
      <c r="CB73" s="20"/>
      <c r="CC73" s="20"/>
      <c r="CD73" s="20"/>
      <c r="CE73" s="20"/>
      <c r="CF73" s="20"/>
      <c r="CG73" s="20"/>
      <c r="CH73" s="20"/>
      <c r="CI73" s="20"/>
      <c r="CJ73" s="20"/>
      <c r="CK73" s="20"/>
      <c r="CL73" s="20"/>
      <c r="CM73" s="20"/>
      <c r="CN73" s="20"/>
      <c r="CO73" s="20"/>
      <c r="CP73" s="20"/>
      <c r="CQ73" s="20"/>
      <c r="CR73" s="20"/>
      <c r="CS73" s="20"/>
      <c r="CT73" s="20"/>
      <c r="CU73" s="20"/>
      <c r="CV73" s="20"/>
      <c r="CW73" s="20"/>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row>
    <row r="74" spans="1:131">
      <c r="A74" s="7"/>
      <c r="B74" s="7"/>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c r="BZ74" s="20"/>
      <c r="CA74" s="20"/>
      <c r="CB74" s="20"/>
      <c r="CC74" s="20"/>
      <c r="CD74" s="20"/>
      <c r="CE74" s="20"/>
      <c r="CF74" s="20"/>
      <c r="CG74" s="20"/>
      <c r="CH74" s="20"/>
      <c r="CI74" s="20"/>
      <c r="CJ74" s="20"/>
      <c r="CK74" s="20"/>
      <c r="CL74" s="20"/>
      <c r="CM74" s="20"/>
      <c r="CN74" s="20"/>
      <c r="CO74" s="20"/>
      <c r="CP74" s="20"/>
      <c r="CQ74" s="20"/>
      <c r="CR74" s="20"/>
      <c r="CS74" s="20"/>
      <c r="CT74" s="20"/>
      <c r="CU74" s="20"/>
      <c r="CV74" s="20"/>
      <c r="CW74" s="20"/>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row>
    <row r="75" spans="1:131">
      <c r="A75" s="7"/>
      <c r="B75" s="7"/>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c r="BZ75" s="20"/>
      <c r="CA75" s="20"/>
      <c r="CB75" s="20"/>
      <c r="CC75" s="20"/>
      <c r="CD75" s="20"/>
      <c r="CE75" s="20"/>
      <c r="CF75" s="20"/>
      <c r="CG75" s="20"/>
      <c r="CH75" s="20"/>
      <c r="CI75" s="20"/>
      <c r="CJ75" s="20"/>
      <c r="CK75" s="20"/>
      <c r="CL75" s="20"/>
      <c r="CM75" s="20"/>
      <c r="CN75" s="20"/>
      <c r="CO75" s="20"/>
      <c r="CP75" s="20"/>
      <c r="CQ75" s="20"/>
      <c r="CR75" s="20"/>
      <c r="CS75" s="20"/>
      <c r="CT75" s="20"/>
      <c r="CU75" s="20"/>
      <c r="CV75" s="20"/>
      <c r="CW75" s="20"/>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row>
    <row r="76" spans="1:131" ht="13.5" thickBot="1">
      <c r="A76" s="18" t="s">
        <v>45</v>
      </c>
      <c r="B76" s="19"/>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c r="CK76" s="20"/>
      <c r="CL76" s="20"/>
      <c r="CM76" s="20"/>
      <c r="CN76" s="20"/>
      <c r="CO76" s="20"/>
      <c r="CP76" s="20"/>
      <c r="CQ76" s="20"/>
      <c r="CR76" s="20"/>
      <c r="CS76" s="20"/>
      <c r="CT76" s="20"/>
      <c r="CU76" s="20"/>
      <c r="CV76" s="20"/>
      <c r="CW76" s="20"/>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row>
    <row r="77" spans="1:131" ht="13.5" thickBot="1">
      <c r="A77" s="27"/>
      <c r="B77" s="28"/>
      <c r="C77" s="29"/>
      <c r="D77" s="29"/>
      <c r="E77" s="29"/>
      <c r="F77" s="29"/>
      <c r="G77" s="29"/>
      <c r="H77" s="29"/>
      <c r="I77" s="29"/>
      <c r="J77" s="29"/>
      <c r="K77" s="29"/>
      <c r="L77" s="29"/>
      <c r="M77" s="29"/>
      <c r="N77" s="29"/>
      <c r="O77" s="30" t="s">
        <v>277</v>
      </c>
      <c r="P77" s="31"/>
      <c r="Q77" s="31"/>
      <c r="R77" s="31"/>
      <c r="S77" s="31"/>
      <c r="T77" s="31"/>
      <c r="U77" s="31"/>
      <c r="V77" s="31"/>
      <c r="W77" s="31"/>
      <c r="X77" s="31"/>
      <c r="Y77" s="31"/>
      <c r="Z77" s="25"/>
      <c r="AA77" s="29"/>
      <c r="AB77" s="30" t="s">
        <v>278</v>
      </c>
      <c r="AC77" s="31"/>
      <c r="AD77" s="31"/>
      <c r="AE77" s="31"/>
      <c r="AF77" s="31"/>
      <c r="AG77" s="31"/>
      <c r="AH77" s="31"/>
      <c r="AI77" s="31"/>
      <c r="AJ77" s="31"/>
      <c r="AK77" s="31"/>
      <c r="AL77" s="31"/>
      <c r="AM77" s="25"/>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c r="BN77" s="20"/>
      <c r="BO77" s="20"/>
      <c r="BP77" s="20"/>
      <c r="BQ77" s="20"/>
      <c r="BR77" s="20"/>
      <c r="BS77" s="20"/>
      <c r="BT77" s="20"/>
      <c r="BU77" s="20"/>
      <c r="BV77" s="20"/>
      <c r="BW77" s="20"/>
      <c r="BX77" s="20"/>
      <c r="BY77" s="20"/>
      <c r="BZ77" s="20"/>
      <c r="CA77" s="20"/>
      <c r="CB77" s="20"/>
      <c r="CC77" s="20"/>
      <c r="CD77" s="20"/>
      <c r="CE77" s="20"/>
      <c r="CF77" s="20"/>
      <c r="CG77" s="20"/>
      <c r="CH77" s="20"/>
      <c r="CI77" s="20"/>
      <c r="CJ77" s="20"/>
      <c r="CK77" s="20"/>
      <c r="CL77" s="20"/>
      <c r="CM77" s="20"/>
      <c r="CN77" s="20"/>
      <c r="CO77" s="20"/>
      <c r="CP77" s="20"/>
      <c r="CQ77" s="20"/>
      <c r="CR77" s="20"/>
      <c r="CS77" s="20"/>
      <c r="CT77" s="20"/>
      <c r="CU77" s="20"/>
      <c r="CV77" s="20"/>
      <c r="CW77" s="20"/>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row>
    <row r="78" spans="1:131" ht="191.25">
      <c r="A78" s="21" t="s">
        <v>21</v>
      </c>
      <c r="B78" s="22" t="s">
        <v>22</v>
      </c>
      <c r="C78" s="23" t="s">
        <v>46</v>
      </c>
      <c r="D78" s="23" t="s">
        <v>25</v>
      </c>
      <c r="E78" s="23" t="s">
        <v>26</v>
      </c>
      <c r="F78" s="23" t="s">
        <v>27</v>
      </c>
      <c r="G78" s="23" t="s">
        <v>28</v>
      </c>
      <c r="H78" s="23" t="s">
        <v>29</v>
      </c>
      <c r="I78" s="23" t="s">
        <v>30</v>
      </c>
      <c r="J78" s="23" t="s">
        <v>31</v>
      </c>
      <c r="K78" s="23" t="s">
        <v>24</v>
      </c>
      <c r="L78" s="23" t="s">
        <v>23</v>
      </c>
      <c r="M78" s="23" t="s">
        <v>32</v>
      </c>
      <c r="N78" s="23" t="s">
        <v>279</v>
      </c>
      <c r="O78" s="23" t="s">
        <v>33</v>
      </c>
      <c r="P78" s="23" t="s">
        <v>34</v>
      </c>
      <c r="Q78" s="23" t="s">
        <v>35</v>
      </c>
      <c r="R78" s="23" t="s">
        <v>36</v>
      </c>
      <c r="S78" s="23" t="s">
        <v>37</v>
      </c>
      <c r="T78" s="23" t="s">
        <v>38</v>
      </c>
      <c r="U78" s="23" t="s">
        <v>39</v>
      </c>
      <c r="V78" s="23" t="s">
        <v>40</v>
      </c>
      <c r="W78" s="23" t="s">
        <v>41</v>
      </c>
      <c r="X78" s="23" t="s">
        <v>42</v>
      </c>
      <c r="Y78" s="23" t="s">
        <v>43</v>
      </c>
      <c r="Z78" s="23" t="s">
        <v>44</v>
      </c>
      <c r="AA78" s="23"/>
      <c r="AB78" s="23" t="s">
        <v>33</v>
      </c>
      <c r="AC78" s="23" t="s">
        <v>34</v>
      </c>
      <c r="AD78" s="23" t="s">
        <v>35</v>
      </c>
      <c r="AE78" s="23" t="s">
        <v>36</v>
      </c>
      <c r="AF78" s="23" t="s">
        <v>37</v>
      </c>
      <c r="AG78" s="23" t="s">
        <v>38</v>
      </c>
      <c r="AH78" s="23" t="s">
        <v>39</v>
      </c>
      <c r="AI78" s="23" t="s">
        <v>40</v>
      </c>
      <c r="AJ78" s="23" t="s">
        <v>41</v>
      </c>
      <c r="AK78" s="23" t="s">
        <v>42</v>
      </c>
      <c r="AL78" s="23" t="s">
        <v>43</v>
      </c>
      <c r="AM78" s="23" t="s">
        <v>44</v>
      </c>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c r="BN78" s="20"/>
      <c r="BO78" s="20"/>
      <c r="BP78" s="20"/>
      <c r="BQ78" s="20"/>
      <c r="BR78" s="20"/>
      <c r="BS78" s="20"/>
      <c r="BT78" s="20"/>
      <c r="BU78" s="20"/>
      <c r="BV78" s="20"/>
      <c r="BW78" s="20"/>
      <c r="BX78" s="20"/>
      <c r="BY78" s="20"/>
      <c r="BZ78" s="20"/>
      <c r="CA78" s="20"/>
      <c r="CB78" s="20"/>
      <c r="CC78" s="20"/>
      <c r="CD78" s="20"/>
      <c r="CE78" s="20"/>
      <c r="CF78" s="20"/>
      <c r="CG78" s="20"/>
      <c r="CH78" s="20"/>
      <c r="CI78" s="20"/>
      <c r="CJ78" s="20"/>
      <c r="CK78" s="20"/>
      <c r="CL78" s="20"/>
      <c r="CM78" s="20"/>
      <c r="CN78" s="20"/>
      <c r="CO78" s="20"/>
      <c r="CP78" s="20"/>
      <c r="CQ78" s="20"/>
      <c r="CR78" s="20"/>
      <c r="CS78" s="20"/>
      <c r="CT78" s="20"/>
      <c r="CU78" s="20"/>
      <c r="CV78" s="20"/>
      <c r="CW78" s="20"/>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row>
    <row r="79" spans="1:131">
      <c r="A79" s="7" t="s">
        <v>263</v>
      </c>
      <c r="B79" s="7"/>
      <c r="C79" s="26">
        <v>193.75383015309905</v>
      </c>
      <c r="D79" s="26">
        <v>300</v>
      </c>
      <c r="E79" s="26">
        <v>60</v>
      </c>
      <c r="F79" s="26">
        <v>360</v>
      </c>
      <c r="G79" s="26">
        <v>415.76002737124389</v>
      </c>
      <c r="H79" s="26">
        <v>197.23149705313779</v>
      </c>
      <c r="I79" s="26">
        <v>16276.323402268283</v>
      </c>
      <c r="J79" s="26">
        <v>60.820303408807462</v>
      </c>
      <c r="K79" s="26">
        <v>120.70681718966021</v>
      </c>
      <c r="L79" s="139">
        <v>0.47438782968191456</v>
      </c>
      <c r="M79" s="26">
        <v>1.8406208900621754</v>
      </c>
      <c r="N79" s="26">
        <v>0.12690062527257945</v>
      </c>
      <c r="O79" s="26">
        <v>25.998903521722269</v>
      </c>
      <c r="P79" s="26">
        <v>22.565339921277662</v>
      </c>
      <c r="Q79" s="26">
        <v>12.339300539959087</v>
      </c>
      <c r="R79" s="26">
        <v>6.4991456486470263</v>
      </c>
      <c r="S79" s="26">
        <v>6.7197692956179171</v>
      </c>
      <c r="T79" s="26">
        <v>6.7595452690387186</v>
      </c>
      <c r="U79" s="26">
        <v>6.4232269762431988</v>
      </c>
      <c r="V79" s="26">
        <v>6.9292135886017512</v>
      </c>
      <c r="W79" s="26">
        <v>6.148727846969483</v>
      </c>
      <c r="X79" s="26">
        <v>6.9457158966125707</v>
      </c>
      <c r="Y79" s="26">
        <v>5.5583585066984815</v>
      </c>
      <c r="Z79" s="26">
        <v>5.6455218388053563</v>
      </c>
      <c r="AA79" s="26"/>
      <c r="AB79" s="26">
        <v>12.205348763245912</v>
      </c>
      <c r="AC79" s="26">
        <v>10.021442568518522</v>
      </c>
      <c r="AD79" s="26">
        <v>6.0168418070261298</v>
      </c>
      <c r="AE79" s="26">
        <v>5.1608026201739339</v>
      </c>
      <c r="AF79" s="26">
        <v>5.2529819710325389</v>
      </c>
      <c r="AG79" s="26">
        <v>4.8834336967416307</v>
      </c>
      <c r="AH79" s="26">
        <v>5.4611470934471988</v>
      </c>
      <c r="AI79" s="26">
        <v>4.9545426176598397</v>
      </c>
      <c r="AJ79" s="26">
        <v>5.3102013347418939</v>
      </c>
      <c r="AK79" s="26">
        <v>4.9804439042303779</v>
      </c>
      <c r="AL79" s="26">
        <v>5.4905876068860371</v>
      </c>
      <c r="AM79" s="20">
        <v>5.4832873192014882</v>
      </c>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c r="CK79" s="20"/>
      <c r="CL79" s="20"/>
      <c r="CM79" s="20"/>
      <c r="CN79" s="20"/>
      <c r="CO79" s="20"/>
      <c r="CP79" s="20"/>
      <c r="CQ79" s="20"/>
      <c r="CR79" s="20"/>
      <c r="CS79" s="20"/>
      <c r="CT79" s="20"/>
      <c r="CU79" s="20"/>
      <c r="CV79" s="20"/>
      <c r="CW79" s="20"/>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row>
    <row r="80" spans="1:131">
      <c r="A80" s="7"/>
      <c r="B80" s="7"/>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c r="BN80" s="20"/>
      <c r="BO80" s="20"/>
      <c r="BP80" s="20"/>
      <c r="BQ80" s="20"/>
      <c r="BR80" s="20"/>
      <c r="BS80" s="20"/>
      <c r="BT80" s="20"/>
      <c r="BU80" s="20"/>
      <c r="BV80" s="20"/>
      <c r="BW80" s="20"/>
      <c r="BX80" s="20"/>
      <c r="BY80" s="20"/>
      <c r="BZ80" s="20"/>
      <c r="CA80" s="20"/>
      <c r="CB80" s="20"/>
      <c r="CC80" s="20"/>
      <c r="CD80" s="20"/>
      <c r="CE80" s="20"/>
      <c r="CF80" s="20"/>
      <c r="CG80" s="20"/>
      <c r="CH80" s="20"/>
      <c r="CI80" s="20"/>
      <c r="CJ80" s="20"/>
      <c r="CK80" s="20"/>
      <c r="CL80" s="20"/>
      <c r="CM80" s="20"/>
      <c r="CN80" s="20"/>
      <c r="CO80" s="20"/>
      <c r="CP80" s="20"/>
      <c r="CQ80" s="20"/>
      <c r="CR80" s="20"/>
      <c r="CS80" s="20"/>
      <c r="CT80" s="20"/>
      <c r="CU80" s="20"/>
      <c r="CV80" s="20"/>
      <c r="CW80" s="20"/>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row>
  </sheetData>
  <mergeCells count="3">
    <mergeCell ref="I6:N6"/>
    <mergeCell ref="O6:P6"/>
    <mergeCell ref="R6:T6"/>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dimension ref="A1:T8"/>
  <sheetViews>
    <sheetView workbookViewId="0">
      <selection activeCell="C8" sqref="C8"/>
    </sheetView>
  </sheetViews>
  <sheetFormatPr defaultRowHeight="12.75"/>
  <sheetData>
    <row r="1" spans="1:20">
      <c r="A1" s="1" t="s">
        <v>0</v>
      </c>
      <c r="B1" s="2"/>
      <c r="C1" s="2"/>
      <c r="D1" s="2"/>
      <c r="E1" s="2"/>
      <c r="F1" s="2"/>
      <c r="G1" s="2"/>
      <c r="H1" s="3"/>
      <c r="I1" s="4"/>
      <c r="J1" s="4"/>
      <c r="K1" s="4"/>
      <c r="L1" s="4"/>
      <c r="M1" s="4"/>
      <c r="N1" s="5"/>
      <c r="O1" s="6"/>
      <c r="P1" s="5"/>
    </row>
    <row r="2" spans="1:20">
      <c r="A2" s="8" t="s">
        <v>1</v>
      </c>
      <c r="B2" s="3"/>
      <c r="C2" s="3"/>
      <c r="D2" s="3"/>
      <c r="E2" s="3"/>
      <c r="F2" s="3"/>
      <c r="G2" s="3"/>
      <c r="H2" s="3"/>
      <c r="I2" s="4"/>
      <c r="J2" s="4"/>
      <c r="K2" s="4"/>
      <c r="L2" s="4"/>
      <c r="M2" s="4"/>
      <c r="N2" s="5"/>
      <c r="O2" s="5"/>
      <c r="P2" s="5"/>
    </row>
    <row r="3" spans="1:20">
      <c r="A3" s="8" t="s">
        <v>2</v>
      </c>
      <c r="B3" s="7"/>
      <c r="C3" s="8">
        <v>2012</v>
      </c>
      <c r="D3" s="7"/>
      <c r="E3" s="7"/>
      <c r="F3" s="7"/>
      <c r="G3" s="7"/>
      <c r="H3" s="7"/>
      <c r="I3" s="7"/>
      <c r="J3" s="9"/>
      <c r="K3" s="10"/>
      <c r="L3" s="7"/>
      <c r="M3" s="7"/>
      <c r="N3" s="7"/>
      <c r="O3" s="7"/>
      <c r="P3" s="7"/>
    </row>
    <row r="4" spans="1:20">
      <c r="A4" s="7"/>
      <c r="B4" s="7"/>
      <c r="C4" s="7"/>
      <c r="D4" s="7"/>
      <c r="E4" s="7"/>
      <c r="F4" s="7"/>
      <c r="G4" s="7"/>
      <c r="H4" s="7"/>
      <c r="I4" s="7"/>
      <c r="J4" s="7"/>
      <c r="K4" s="7"/>
      <c r="L4" s="7"/>
      <c r="M4" s="7"/>
      <c r="N4" s="7"/>
      <c r="O4" s="7"/>
      <c r="P4" s="7"/>
    </row>
    <row r="5" spans="1:20">
      <c r="A5" s="11">
        <v>1</v>
      </c>
      <c r="B5" s="11">
        <v>2</v>
      </c>
      <c r="C5" s="11">
        <v>3</v>
      </c>
      <c r="D5" s="11">
        <v>4</v>
      </c>
      <c r="E5" s="11">
        <v>5</v>
      </c>
      <c r="F5" s="11">
        <v>6</v>
      </c>
      <c r="G5" s="11">
        <v>7</v>
      </c>
      <c r="H5" s="11">
        <v>8</v>
      </c>
      <c r="I5" s="11">
        <v>9</v>
      </c>
      <c r="J5" s="11">
        <v>10</v>
      </c>
      <c r="K5" s="11">
        <v>11</v>
      </c>
      <c r="L5" s="11">
        <v>12</v>
      </c>
      <c r="M5" s="11">
        <v>13</v>
      </c>
      <c r="N5" s="11">
        <v>14</v>
      </c>
      <c r="O5" s="11">
        <v>15</v>
      </c>
      <c r="P5" s="11">
        <v>16</v>
      </c>
    </row>
    <row r="6" spans="1:20">
      <c r="A6" s="12" t="s">
        <v>3</v>
      </c>
      <c r="B6" s="13"/>
      <c r="C6" s="13"/>
      <c r="D6" s="13"/>
      <c r="E6" s="13"/>
      <c r="F6" s="13"/>
      <c r="G6" s="14"/>
      <c r="H6" s="15"/>
      <c r="I6" s="189" t="s">
        <v>4</v>
      </c>
      <c r="J6" s="190"/>
      <c r="K6" s="190"/>
      <c r="L6" s="190"/>
      <c r="M6" s="190"/>
      <c r="N6" s="191"/>
      <c r="O6" s="192" t="s">
        <v>5</v>
      </c>
      <c r="P6" s="193"/>
      <c r="Q6" s="126" t="s">
        <v>205</v>
      </c>
      <c r="R6" s="194" t="s">
        <v>206</v>
      </c>
      <c r="S6" s="194"/>
      <c r="T6" s="194"/>
    </row>
    <row r="7" spans="1:20" ht="38.25">
      <c r="A7" s="16" t="s">
        <v>6</v>
      </c>
      <c r="B7" s="16" t="s">
        <v>7</v>
      </c>
      <c r="C7" s="16" t="s">
        <v>8</v>
      </c>
      <c r="D7" s="16" t="s">
        <v>9</v>
      </c>
      <c r="E7" s="16" t="s">
        <v>10</v>
      </c>
      <c r="F7" s="16" t="s">
        <v>11</v>
      </c>
      <c r="G7" s="16" t="s">
        <v>12</v>
      </c>
      <c r="H7" s="16" t="s">
        <v>13</v>
      </c>
      <c r="I7" s="16" t="s">
        <v>14</v>
      </c>
      <c r="J7" s="16" t="s">
        <v>15</v>
      </c>
      <c r="K7" s="16" t="s">
        <v>16</v>
      </c>
      <c r="L7" s="16" t="s">
        <v>17</v>
      </c>
      <c r="M7" s="16" t="s">
        <v>18</v>
      </c>
      <c r="N7" s="16" t="s">
        <v>19</v>
      </c>
      <c r="O7" s="17" t="s">
        <v>20</v>
      </c>
      <c r="P7" s="16" t="s">
        <v>12</v>
      </c>
      <c r="Q7" s="127" t="s">
        <v>207</v>
      </c>
      <c r="R7" s="128" t="s">
        <v>208</v>
      </c>
      <c r="S7" s="128" t="s">
        <v>209</v>
      </c>
      <c r="T7" s="128" t="s">
        <v>210</v>
      </c>
    </row>
    <row r="8" spans="1:20" ht="15">
      <c r="A8" t="s">
        <v>263</v>
      </c>
      <c r="B8" t="s">
        <v>263</v>
      </c>
      <c r="C8" s="32">
        <v>180</v>
      </c>
      <c r="D8">
        <v>16</v>
      </c>
      <c r="E8" s="113">
        <v>300</v>
      </c>
      <c r="G8" s="138" t="s">
        <v>276</v>
      </c>
    </row>
  </sheetData>
  <mergeCells count="3">
    <mergeCell ref="I6:N6"/>
    <mergeCell ref="O6:P6"/>
    <mergeCell ref="R6:T6"/>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dimension ref="A1:E72"/>
  <sheetViews>
    <sheetView workbookViewId="0">
      <selection activeCell="A26" sqref="A26"/>
    </sheetView>
  </sheetViews>
  <sheetFormatPr defaultColWidth="8.85546875" defaultRowHeight="12.75"/>
  <cols>
    <col min="1" max="1" width="53.85546875" style="79" customWidth="1"/>
    <col min="2" max="3" width="8.85546875" style="79"/>
    <col min="4" max="4" width="29.42578125" style="112" customWidth="1"/>
    <col min="5" max="5" width="82" style="79" customWidth="1"/>
    <col min="6" max="16384" width="8.85546875" style="79"/>
  </cols>
  <sheetData>
    <row r="1" spans="1:5" customFormat="1"/>
    <row r="2" spans="1:5" customFormat="1"/>
    <row r="3" spans="1:5" customFormat="1" ht="13.5" thickBot="1">
      <c r="A3" s="168" t="s">
        <v>478</v>
      </c>
    </row>
    <row r="4" spans="1:5" customFormat="1" ht="16.5">
      <c r="A4" s="169"/>
      <c r="B4" s="169"/>
      <c r="C4" s="169"/>
      <c r="D4" s="169"/>
      <c r="E4" s="169"/>
    </row>
    <row r="5" spans="1:5" customFormat="1" ht="16.5">
      <c r="A5" s="170" t="s">
        <v>462</v>
      </c>
      <c r="B5" s="171"/>
      <c r="C5" s="171"/>
      <c r="D5" s="171"/>
      <c r="E5" s="171"/>
    </row>
    <row r="6" spans="1:5" customFormat="1" ht="16.5">
      <c r="A6" s="170"/>
      <c r="B6" s="171"/>
      <c r="C6" s="171"/>
      <c r="D6" s="171"/>
      <c r="E6" s="171"/>
    </row>
    <row r="7" spans="1:5" customFormat="1" ht="16.5">
      <c r="A7" s="171"/>
      <c r="B7" s="195" t="s">
        <v>463</v>
      </c>
      <c r="C7" s="195"/>
      <c r="D7" s="195"/>
      <c r="E7" s="171"/>
    </row>
    <row r="8" spans="1:5" customFormat="1" ht="16.5">
      <c r="A8" s="172" t="s">
        <v>464</v>
      </c>
      <c r="B8" s="173" t="s">
        <v>465</v>
      </c>
      <c r="C8" s="173" t="s">
        <v>466</v>
      </c>
      <c r="D8" s="173" t="s">
        <v>467</v>
      </c>
      <c r="E8" s="171"/>
    </row>
    <row r="9" spans="1:5" customFormat="1" ht="16.5">
      <c r="A9" s="174"/>
      <c r="B9" s="175" t="s">
        <v>468</v>
      </c>
      <c r="C9" s="175" t="s">
        <v>469</v>
      </c>
      <c r="D9" s="175" t="s">
        <v>470</v>
      </c>
      <c r="E9" s="175"/>
    </row>
    <row r="10" spans="1:5" customFormat="1" ht="16.5">
      <c r="A10" s="171" t="s">
        <v>471</v>
      </c>
      <c r="B10" s="176">
        <v>3.55</v>
      </c>
      <c r="C10" s="177">
        <v>8.4499999999999993</v>
      </c>
      <c r="D10" s="177">
        <v>2.380281690140845</v>
      </c>
      <c r="E10" s="171"/>
    </row>
    <row r="11" spans="1:5" customFormat="1" ht="16.5">
      <c r="A11" s="171" t="s">
        <v>472</v>
      </c>
      <c r="B11" s="176">
        <v>3.56</v>
      </c>
      <c r="C11" s="177">
        <v>8.4499999999999993</v>
      </c>
      <c r="D11" s="177">
        <v>2.3735955056179772</v>
      </c>
      <c r="E11" s="171"/>
    </row>
    <row r="12" spans="1:5" customFormat="1" ht="16.5">
      <c r="A12" s="171" t="s">
        <v>473</v>
      </c>
      <c r="B12" s="176">
        <v>3.61</v>
      </c>
      <c r="C12" s="177">
        <v>8.4499999999999993</v>
      </c>
      <c r="D12" s="177">
        <v>2.3407202216066483</v>
      </c>
      <c r="E12" s="171"/>
    </row>
    <row r="13" spans="1:5" customFormat="1" ht="16.5">
      <c r="A13" s="180" t="s">
        <v>474</v>
      </c>
      <c r="B13" s="181">
        <v>3.73</v>
      </c>
      <c r="C13" s="182">
        <v>8.4499999999999993</v>
      </c>
      <c r="D13" s="182">
        <v>2.2654155495978552</v>
      </c>
      <c r="E13" s="171"/>
    </row>
    <row r="14" spans="1:5" customFormat="1" ht="16.5">
      <c r="A14" s="171" t="s">
        <v>475</v>
      </c>
      <c r="B14" s="176">
        <v>3.81</v>
      </c>
      <c r="C14" s="177">
        <v>8.4499999999999993</v>
      </c>
      <c r="D14" s="177">
        <v>2.2178477690288712</v>
      </c>
      <c r="E14" s="171"/>
    </row>
    <row r="15" spans="1:5" customFormat="1" ht="16.5">
      <c r="A15" s="171" t="s">
        <v>476</v>
      </c>
      <c r="B15" s="176">
        <v>4.08</v>
      </c>
      <c r="C15" s="177">
        <v>8.4499999999999993</v>
      </c>
      <c r="D15" s="177">
        <v>2.0710784313725488</v>
      </c>
      <c r="E15" s="171"/>
    </row>
    <row r="16" spans="1:5" customFormat="1" ht="16.5">
      <c r="A16" s="171" t="s">
        <v>477</v>
      </c>
      <c r="B16" s="176">
        <v>5.42</v>
      </c>
      <c r="C16" s="177">
        <v>8.4499999999999993</v>
      </c>
      <c r="D16" s="177">
        <v>1.5590405904059039</v>
      </c>
      <c r="E16" s="171"/>
    </row>
    <row r="17" spans="1:5" customFormat="1" ht="17.25" thickBot="1">
      <c r="A17" s="178"/>
      <c r="B17" s="178"/>
      <c r="C17" s="179"/>
      <c r="D17" s="179"/>
      <c r="E17" s="179"/>
    </row>
    <row r="18" spans="1:5" customFormat="1" ht="27.75" customHeight="1"/>
    <row r="19" spans="1:5" customFormat="1"/>
    <row r="20" spans="1:5" customFormat="1">
      <c r="A20" t="s">
        <v>479</v>
      </c>
    </row>
    <row r="21" spans="1:5" customFormat="1">
      <c r="A21" t="s">
        <v>480</v>
      </c>
      <c r="B21">
        <v>3.93</v>
      </c>
    </row>
    <row r="22" spans="1:5" customFormat="1">
      <c r="A22" t="s">
        <v>481</v>
      </c>
    </row>
    <row r="23" spans="1:5" customFormat="1">
      <c r="A23" t="s">
        <v>482</v>
      </c>
    </row>
    <row r="24" spans="1:5" customFormat="1">
      <c r="A24" t="s">
        <v>503</v>
      </c>
    </row>
    <row r="25" spans="1:5" customFormat="1">
      <c r="A25" t="s">
        <v>504</v>
      </c>
    </row>
    <row r="26" spans="1:5" customFormat="1"/>
    <row r="27" spans="1:5" customFormat="1"/>
    <row r="28" spans="1:5" customFormat="1"/>
    <row r="29" spans="1:5" customFormat="1"/>
    <row r="30" spans="1:5" customFormat="1"/>
    <row r="31" spans="1:5" customFormat="1"/>
    <row r="32" spans="1:5"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sheetData>
  <mergeCells count="1">
    <mergeCell ref="B7:D7"/>
  </mergeCell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vt:i4>
      </vt:variant>
    </vt:vector>
  </HeadingPairs>
  <TitlesOfParts>
    <vt:vector size="16" baseType="lpstr">
      <vt:lpstr>7PSourceSummary</vt:lpstr>
      <vt:lpstr>forRPM</vt:lpstr>
      <vt:lpstr>SC-New</vt:lpstr>
      <vt:lpstr>SC-NR</vt:lpstr>
      <vt:lpstr>MFCommonUnits</vt:lpstr>
      <vt:lpstr>M_Input_Out</vt:lpstr>
      <vt:lpstr>M_Input</vt:lpstr>
      <vt:lpstr>RawInputs</vt:lpstr>
      <vt:lpstr>Eff. Standards &amp; Certifications</vt:lpstr>
      <vt:lpstr>Assumptions</vt:lpstr>
      <vt:lpstr>SavingsData&amp;Analysis</vt:lpstr>
      <vt:lpstr>CostData&amp;Analysis</vt:lpstr>
      <vt:lpstr>DOE Res Data</vt:lpstr>
      <vt:lpstr>Database</vt:lpstr>
      <vt:lpstr>MeasureOutput</vt:lpstr>
      <vt:lpstr>MFcommonarea_dryer</vt:lpstr>
    </vt:vector>
  </TitlesOfParts>
  <Company>Northwest Power and Conservation Council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Tina Jayaweera</dc:creator>
  <cp:lastModifiedBy>Tina Jayaweera</cp:lastModifiedBy>
  <dcterms:created xsi:type="dcterms:W3CDTF">2014-08-11T21:52:53Z</dcterms:created>
  <dcterms:modified xsi:type="dcterms:W3CDTF">2015-03-12T22:57:34Z</dcterms:modified>
</cp:coreProperties>
</file>