
<file path=[Content_Types].xml><?xml version="1.0" encoding="utf-8"?>
<Types xmlns="http://schemas.openxmlformats.org/package/2006/content-type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externalLinks/externalLink4.xml" ContentType="application/vnd.openxmlformats-officedocument.spreadsheetml.externalLink+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defaultThemeVersion="124226"/>
  <bookViews>
    <workbookView xWindow="3420" yWindow="585" windowWidth="20730" windowHeight="10155" activeTab="3"/>
  </bookViews>
  <sheets>
    <sheet name="7PSourceSummary" sheetId="20" r:id="rId1"/>
    <sheet name="forRPM" sheetId="31" r:id="rId2"/>
    <sheet name="SC-New" sheetId="9" r:id="rId3"/>
    <sheet name="SC-Retro" sheetId="8" r:id="rId4"/>
    <sheet name="M_Input_Out" sheetId="25" r:id="rId5"/>
    <sheet name="M_Input" sheetId="3" r:id="rId6"/>
    <sheet name="Cost" sheetId="30" r:id="rId7"/>
    <sheet name="SavingsSummary" sheetId="29" r:id="rId8"/>
    <sheet name="Lighting" sheetId="26" r:id="rId9"/>
    <sheet name="HVAC" sheetId="27" r:id="rId10"/>
    <sheet name="HPWH" sheetId="28" r:id="rId11"/>
  </sheets>
  <externalReferences>
    <externalReference r:id="rId12"/>
    <externalReference r:id="rId13"/>
    <externalReference r:id="rId14"/>
    <externalReference r:id="rId15"/>
  </externalReferences>
  <definedNames>
    <definedName name="_xlnm._FilterDatabase" localSheetId="9" hidden="1">HVAC!$A$10:$E$21</definedName>
    <definedName name="_Key1" localSheetId="0" hidden="1">#REF!</definedName>
    <definedName name="_Key1" localSheetId="1" hidden="1">#REF!</definedName>
    <definedName name="_Key1" localSheetId="2" hidden="1">#REF!</definedName>
    <definedName name="_Key1" localSheetId="3" hidden="1">#REF!</definedName>
    <definedName name="_Key1" hidden="1">#REF!</definedName>
    <definedName name="_Key1old" localSheetId="0" hidden="1">#REF!</definedName>
    <definedName name="_Key1old" hidden="1">#REF!</definedName>
    <definedName name="_Order1" hidden="1">255</definedName>
    <definedName name="_Sort" localSheetId="0" hidden="1">#REF!</definedName>
    <definedName name="_Sort" localSheetId="1" hidden="1">#REF!</definedName>
    <definedName name="_Sort" localSheetId="2" hidden="1">#REF!</definedName>
    <definedName name="_Sort" localSheetId="3" hidden="1">#REF!</definedName>
    <definedName name="_Sort" hidden="1">#REF!</definedName>
    <definedName name="_SortOld" localSheetId="0" hidden="1">#REF!</definedName>
    <definedName name="_SortOld" hidden="1">#REF!</definedName>
    <definedName name="anscount" hidden="1">1</definedName>
    <definedName name="CBWorkbookPriority" hidden="1">-738590518</definedName>
    <definedName name="limcount" hidden="1">1</definedName>
    <definedName name="MeasureOutput">M_Input_Out!$A$4:$AM$100</definedName>
    <definedName name="ResBase">'[1]Res Forecast (Base Case)'!$C$14:$BD$61</definedName>
    <definedName name="sencount" hidden="1">1</definedName>
    <definedName name="sort" localSheetId="1" hidden="1">#REF!</definedName>
    <definedName name="sort" hidden="1">#REF!</definedName>
  </definedNames>
  <calcPr calcId="125725"/>
</workbook>
</file>

<file path=xl/calcChain.xml><?xml version="1.0" encoding="utf-8"?>
<calcChain xmlns="http://schemas.openxmlformats.org/spreadsheetml/2006/main">
  <c r="D9" i="9"/>
  <c r="D8"/>
  <c r="D9" i="8"/>
  <c r="D8"/>
  <c r="C8"/>
  <c r="C8" i="9"/>
  <c r="C20" i="30" l="1"/>
  <c r="B3" i="29"/>
  <c r="B4"/>
  <c r="J4" i="31" l="1"/>
  <c r="BD4" s="1"/>
  <c r="I4"/>
  <c r="J3"/>
  <c r="BD3" s="1"/>
  <c r="I3"/>
  <c r="C4"/>
  <c r="B4"/>
  <c r="C3"/>
  <c r="B3"/>
  <c r="AD2"/>
  <c r="AC2"/>
  <c r="AB2"/>
  <c r="AA2"/>
  <c r="Z2"/>
  <c r="Y2"/>
  <c r="X2"/>
  <c r="W2"/>
  <c r="V2"/>
  <c r="U2"/>
  <c r="T2"/>
  <c r="S2"/>
  <c r="R2"/>
  <c r="Q2"/>
  <c r="P2"/>
  <c r="O2"/>
  <c r="N2"/>
  <c r="M2"/>
  <c r="L2"/>
  <c r="K2"/>
  <c r="F3" l="1"/>
  <c r="AH3"/>
  <c r="AL3"/>
  <c r="AP3"/>
  <c r="AU3"/>
  <c r="AY3"/>
  <c r="BC3"/>
  <c r="AL4"/>
  <c r="AG3"/>
  <c r="AO3"/>
  <c r="AT3"/>
  <c r="AX3"/>
  <c r="BB3"/>
  <c r="AK4"/>
  <c r="AW3"/>
  <c r="AF4"/>
  <c r="AJ4"/>
  <c r="AN4"/>
  <c r="AS4"/>
  <c r="AW4"/>
  <c r="BA4"/>
  <c r="F4"/>
  <c r="AH4"/>
  <c r="AP4"/>
  <c r="AU4"/>
  <c r="AY4"/>
  <c r="BC4"/>
  <c r="AK3"/>
  <c r="AG4"/>
  <c r="AO4"/>
  <c r="AT4"/>
  <c r="AX4"/>
  <c r="BB4"/>
  <c r="AF3"/>
  <c r="AJ3"/>
  <c r="AN3"/>
  <c r="AS3"/>
  <c r="BA3"/>
  <c r="AI3"/>
  <c r="AM3"/>
  <c r="AQ3"/>
  <c r="AV3"/>
  <c r="AZ3"/>
  <c r="AI4"/>
  <c r="AM4"/>
  <c r="AQ4"/>
  <c r="AV4"/>
  <c r="AZ4"/>
  <c r="E8" i="3"/>
  <c r="J4" i="29"/>
  <c r="I4"/>
  <c r="H4"/>
  <c r="G4"/>
  <c r="A5" i="28"/>
  <c r="A7" s="1"/>
  <c r="B5" i="29" s="1"/>
  <c r="F21" i="27"/>
  <c r="F20"/>
  <c r="F19"/>
  <c r="F18"/>
  <c r="F17"/>
  <c r="F16"/>
  <c r="J13" s="1"/>
  <c r="I15" s="1"/>
  <c r="I17" s="1"/>
  <c r="I19" s="1"/>
  <c r="F15"/>
  <c r="F14"/>
  <c r="K13"/>
  <c r="I13"/>
  <c r="F13"/>
  <c r="I18" i="26"/>
  <c r="E18"/>
  <c r="E17"/>
  <c r="I17" s="1"/>
  <c r="I16"/>
  <c r="E16"/>
  <c r="E15"/>
  <c r="I15" s="1"/>
  <c r="I14"/>
  <c r="E14"/>
  <c r="E13"/>
  <c r="I13" s="1"/>
  <c r="I12"/>
  <c r="E12"/>
  <c r="E11"/>
  <c r="I11" s="1"/>
  <c r="I10"/>
  <c r="E10"/>
  <c r="E9"/>
  <c r="I9" s="1"/>
  <c r="I8"/>
  <c r="E8"/>
  <c r="E7"/>
  <c r="I7" s="1"/>
  <c r="I6"/>
  <c r="E6"/>
  <c r="E5"/>
  <c r="I5" s="1"/>
  <c r="I4"/>
  <c r="E4"/>
  <c r="B6" i="29" l="1"/>
  <c r="C8" i="3" s="1"/>
  <c r="H14" i="29"/>
  <c r="I19" i="26"/>
  <c r="B8" i="29" l="1"/>
  <c r="X43" i="9"/>
  <c r="W43"/>
  <c r="V43"/>
  <c r="U43"/>
  <c r="T43"/>
  <c r="S43"/>
  <c r="R43"/>
  <c r="Q43"/>
  <c r="P43"/>
  <c r="O43"/>
  <c r="N43"/>
  <c r="M43"/>
  <c r="L43"/>
  <c r="K43"/>
  <c r="J43"/>
  <c r="I43"/>
  <c r="H43"/>
  <c r="G43"/>
  <c r="F43"/>
  <c r="E43"/>
  <c r="X54"/>
  <c r="W54"/>
  <c r="V54"/>
  <c r="U54"/>
  <c r="T54"/>
  <c r="S54"/>
  <c r="R54"/>
  <c r="Q54"/>
  <c r="P54"/>
  <c r="O54"/>
  <c r="N54"/>
  <c r="M54"/>
  <c r="L54"/>
  <c r="K54"/>
  <c r="J54"/>
  <c r="I54"/>
  <c r="H54"/>
  <c r="G54"/>
  <c r="F54"/>
  <c r="E54"/>
  <c r="X91"/>
  <c r="W91"/>
  <c r="V91"/>
  <c r="U91"/>
  <c r="T91"/>
  <c r="S91"/>
  <c r="R91"/>
  <c r="Q91"/>
  <c r="P91"/>
  <c r="O91"/>
  <c r="N91"/>
  <c r="M91"/>
  <c r="L91"/>
  <c r="K91"/>
  <c r="J91"/>
  <c r="I91"/>
  <c r="H91"/>
  <c r="G91"/>
  <c r="F91"/>
  <c r="E91"/>
  <c r="X110" i="8"/>
  <c r="W110"/>
  <c r="V110"/>
  <c r="U110"/>
  <c r="T110"/>
  <c r="S110"/>
  <c r="R110"/>
  <c r="Q110"/>
  <c r="P110"/>
  <c r="O110"/>
  <c r="N110"/>
  <c r="M110"/>
  <c r="L110"/>
  <c r="K110"/>
  <c r="J110"/>
  <c r="I110"/>
  <c r="H110"/>
  <c r="G110"/>
  <c r="F110"/>
  <c r="E110"/>
  <c r="X73"/>
  <c r="W73"/>
  <c r="V73"/>
  <c r="U73"/>
  <c r="T73"/>
  <c r="S73"/>
  <c r="R73"/>
  <c r="Q73"/>
  <c r="P73"/>
  <c r="O73"/>
  <c r="N73"/>
  <c r="M73"/>
  <c r="L73"/>
  <c r="K73"/>
  <c r="J73"/>
  <c r="I73"/>
  <c r="H73"/>
  <c r="G73"/>
  <c r="F73"/>
  <c r="E73"/>
  <c r="X60"/>
  <c r="W60"/>
  <c r="V60"/>
  <c r="U60"/>
  <c r="T60"/>
  <c r="S60"/>
  <c r="R60"/>
  <c r="Q60"/>
  <c r="P60"/>
  <c r="O60"/>
  <c r="N60"/>
  <c r="M60"/>
  <c r="L60"/>
  <c r="K60"/>
  <c r="J60"/>
  <c r="I60"/>
  <c r="H60"/>
  <c r="G60"/>
  <c r="F60"/>
  <c r="E60"/>
  <c r="X135" i="9" l="1"/>
  <c r="W135"/>
  <c r="V135"/>
  <c r="U135"/>
  <c r="T135"/>
  <c r="S135"/>
  <c r="R135"/>
  <c r="Q135"/>
  <c r="P135"/>
  <c r="O135"/>
  <c r="N135"/>
  <c r="M135"/>
  <c r="L135"/>
  <c r="K135"/>
  <c r="J135"/>
  <c r="I135"/>
  <c r="H135"/>
  <c r="G135"/>
  <c r="F135"/>
  <c r="E135"/>
  <c r="X12"/>
  <c r="W12"/>
  <c r="V12"/>
  <c r="U12"/>
  <c r="T12"/>
  <c r="S12"/>
  <c r="R12"/>
  <c r="Q12"/>
  <c r="P12"/>
  <c r="O12"/>
  <c r="N12"/>
  <c r="M12"/>
  <c r="L12"/>
  <c r="K12"/>
  <c r="J12"/>
  <c r="I12"/>
  <c r="H12"/>
  <c r="G12"/>
  <c r="F12"/>
  <c r="E12"/>
  <c r="X21" i="8"/>
  <c r="W21"/>
  <c r="V21"/>
  <c r="U21"/>
  <c r="T21"/>
  <c r="S21"/>
  <c r="R21"/>
  <c r="Q21"/>
  <c r="P21"/>
  <c r="O21"/>
  <c r="N21"/>
  <c r="M21"/>
  <c r="L21"/>
  <c r="K21"/>
  <c r="J21"/>
  <c r="I21"/>
  <c r="H21"/>
  <c r="G21"/>
  <c r="F21"/>
  <c r="E21"/>
  <c r="X12"/>
  <c r="W12"/>
  <c r="V12"/>
  <c r="U12"/>
  <c r="T12"/>
  <c r="S12"/>
  <c r="R12"/>
  <c r="Q12"/>
  <c r="P12"/>
  <c r="O12"/>
  <c r="N12"/>
  <c r="M12"/>
  <c r="L12"/>
  <c r="K12"/>
  <c r="J12"/>
  <c r="I12"/>
  <c r="H12"/>
  <c r="G12"/>
  <c r="F12"/>
  <c r="E12"/>
  <c r="A61" l="1"/>
  <c r="G4" i="31" s="1"/>
  <c r="B61" i="8"/>
  <c r="H4" i="31" s="1"/>
  <c r="C39" i="8" l="1"/>
  <c r="A11" i="9"/>
  <c r="E22" i="8"/>
  <c r="C40"/>
  <c r="A20"/>
  <c r="A11"/>
  <c r="C139" i="9"/>
  <c r="C138"/>
  <c r="C137"/>
  <c r="C136"/>
  <c r="C91"/>
  <c r="X90"/>
  <c r="W90"/>
  <c r="V90"/>
  <c r="U90"/>
  <c r="T90"/>
  <c r="S90"/>
  <c r="R90"/>
  <c r="Q90"/>
  <c r="P90"/>
  <c r="O90"/>
  <c r="N90"/>
  <c r="M90"/>
  <c r="L90"/>
  <c r="K90"/>
  <c r="J90"/>
  <c r="I90"/>
  <c r="H90"/>
  <c r="G90"/>
  <c r="F90"/>
  <c r="E90"/>
  <c r="X53"/>
  <c r="W53"/>
  <c r="V53"/>
  <c r="U53"/>
  <c r="T53"/>
  <c r="S53"/>
  <c r="R53"/>
  <c r="Q53"/>
  <c r="P53"/>
  <c r="O53"/>
  <c r="N53"/>
  <c r="M53"/>
  <c r="L53"/>
  <c r="K53"/>
  <c r="J53"/>
  <c r="I53"/>
  <c r="H53"/>
  <c r="G53"/>
  <c r="F53"/>
  <c r="E53"/>
  <c r="C44"/>
  <c r="X42"/>
  <c r="W42"/>
  <c r="V42"/>
  <c r="U42"/>
  <c r="T42"/>
  <c r="S42"/>
  <c r="R42"/>
  <c r="Q42"/>
  <c r="P42"/>
  <c r="O42"/>
  <c r="N42"/>
  <c r="M42"/>
  <c r="L42"/>
  <c r="K42"/>
  <c r="J42"/>
  <c r="I42"/>
  <c r="H42"/>
  <c r="G42"/>
  <c r="F42"/>
  <c r="E42"/>
  <c r="C41"/>
  <c r="C32"/>
  <c r="C23"/>
  <c r="C33" s="1"/>
  <c r="C22"/>
  <c r="C9"/>
  <c r="X109" i="8"/>
  <c r="W109"/>
  <c r="V109"/>
  <c r="U109"/>
  <c r="T109"/>
  <c r="S109"/>
  <c r="R109"/>
  <c r="Q109"/>
  <c r="P109"/>
  <c r="O109"/>
  <c r="N109"/>
  <c r="M109"/>
  <c r="L109"/>
  <c r="K109"/>
  <c r="J109"/>
  <c r="I109"/>
  <c r="H109"/>
  <c r="G109"/>
  <c r="F109"/>
  <c r="E109"/>
  <c r="X72"/>
  <c r="W72"/>
  <c r="V72"/>
  <c r="U72"/>
  <c r="T72"/>
  <c r="S72"/>
  <c r="R72"/>
  <c r="Q72"/>
  <c r="P72"/>
  <c r="O72"/>
  <c r="N72"/>
  <c r="M72"/>
  <c r="L72"/>
  <c r="K72"/>
  <c r="J72"/>
  <c r="I72"/>
  <c r="H72"/>
  <c r="G72"/>
  <c r="F72"/>
  <c r="E72"/>
  <c r="C61"/>
  <c r="X59"/>
  <c r="W59"/>
  <c r="V59"/>
  <c r="U59"/>
  <c r="T59"/>
  <c r="S59"/>
  <c r="R59"/>
  <c r="Q59"/>
  <c r="P59"/>
  <c r="O59"/>
  <c r="N59"/>
  <c r="M59"/>
  <c r="L59"/>
  <c r="K59"/>
  <c r="J59"/>
  <c r="I59"/>
  <c r="H59"/>
  <c r="G59"/>
  <c r="F59"/>
  <c r="E59"/>
  <c r="C58"/>
  <c r="C49"/>
  <c r="C31"/>
  <c r="C30"/>
  <c r="C9"/>
  <c r="D109" l="1"/>
  <c r="A38"/>
  <c r="A21" i="9"/>
  <c r="A31"/>
  <c r="A29" i="8"/>
  <c r="C48"/>
  <c r="A47" s="1"/>
  <c r="B44" i="9" l="1"/>
  <c r="H3" i="31" s="1"/>
  <c r="A44" i="9"/>
  <c r="G3" i="31" s="1"/>
  <c r="L56" i="9" l="1"/>
  <c r="L57"/>
  <c r="L58"/>
  <c r="L55"/>
  <c r="L92" s="1"/>
  <c r="J55" l="1"/>
  <c r="J92" s="1"/>
  <c r="J57"/>
  <c r="J56"/>
  <c r="J58"/>
  <c r="W56"/>
  <c r="W57"/>
  <c r="W58"/>
  <c r="W55"/>
  <c r="W92" s="1"/>
  <c r="I57"/>
  <c r="I55"/>
  <c r="I92" s="1"/>
  <c r="I56"/>
  <c r="I58"/>
  <c r="S56"/>
  <c r="S57"/>
  <c r="S58"/>
  <c r="S55"/>
  <c r="S92" s="1"/>
  <c r="H56"/>
  <c r="H57"/>
  <c r="H58"/>
  <c r="H55"/>
  <c r="H92" s="1"/>
  <c r="Q57"/>
  <c r="Q56"/>
  <c r="Q58"/>
  <c r="Q55"/>
  <c r="Q92" s="1"/>
  <c r="K56"/>
  <c r="K57"/>
  <c r="K58"/>
  <c r="K55"/>
  <c r="K92" s="1"/>
  <c r="T56"/>
  <c r="T57"/>
  <c r="T58"/>
  <c r="T55"/>
  <c r="T92" s="1"/>
  <c r="M56"/>
  <c r="M58"/>
  <c r="M55"/>
  <c r="M92" s="1"/>
  <c r="M57"/>
  <c r="E56"/>
  <c r="E58"/>
  <c r="E55"/>
  <c r="E92" s="1"/>
  <c r="E57"/>
  <c r="P56"/>
  <c r="P57"/>
  <c r="P58"/>
  <c r="P55"/>
  <c r="P92" s="1"/>
  <c r="F55"/>
  <c r="F92" s="1"/>
  <c r="F56"/>
  <c r="F58"/>
  <c r="F57"/>
  <c r="R55"/>
  <c r="R92" s="1"/>
  <c r="R57"/>
  <c r="R56"/>
  <c r="R58"/>
  <c r="U56"/>
  <c r="U58"/>
  <c r="U55"/>
  <c r="U92" s="1"/>
  <c r="U57"/>
  <c r="O56"/>
  <c r="O57"/>
  <c r="O58"/>
  <c r="O55"/>
  <c r="O92" s="1"/>
  <c r="N55"/>
  <c r="N92" s="1"/>
  <c r="N56"/>
  <c r="N58"/>
  <c r="N57"/>
  <c r="G56"/>
  <c r="G57"/>
  <c r="G58"/>
  <c r="G55"/>
  <c r="G92" s="1"/>
  <c r="V55"/>
  <c r="V92" s="1"/>
  <c r="V56"/>
  <c r="V58"/>
  <c r="V57"/>
  <c r="X56"/>
  <c r="X57"/>
  <c r="X58"/>
  <c r="X55"/>
  <c r="X92" s="1"/>
  <c r="L94"/>
  <c r="L93"/>
  <c r="L95"/>
  <c r="J95" l="1"/>
  <c r="N94"/>
  <c r="R94"/>
  <c r="E95"/>
  <c r="Y58"/>
  <c r="Y55"/>
  <c r="Y92" s="1"/>
  <c r="Y56"/>
  <c r="Y57"/>
  <c r="V95"/>
  <c r="H94"/>
  <c r="W94"/>
  <c r="Q95"/>
  <c r="M93"/>
  <c r="K95"/>
  <c r="X93"/>
  <c r="O93"/>
  <c r="N93"/>
  <c r="J93"/>
  <c r="I93"/>
  <c r="I95"/>
  <c r="F95"/>
  <c r="O94"/>
  <c r="T94"/>
  <c r="R95"/>
  <c r="S95"/>
  <c r="H95"/>
  <c r="Q94"/>
  <c r="U94"/>
  <c r="P94"/>
  <c r="M95"/>
  <c r="G93"/>
  <c r="X94"/>
  <c r="P95"/>
  <c r="F94"/>
  <c r="N95"/>
  <c r="R93"/>
  <c r="W93"/>
  <c r="U93"/>
  <c r="E93"/>
  <c r="G95"/>
  <c r="T95"/>
  <c r="T93"/>
  <c r="W95"/>
  <c r="I94"/>
  <c r="U95"/>
  <c r="K93"/>
  <c r="O95"/>
  <c r="P93"/>
  <c r="F93"/>
  <c r="V93"/>
  <c r="S93"/>
  <c r="S94"/>
  <c r="Q93"/>
  <c r="M94"/>
  <c r="E94"/>
  <c r="K94"/>
  <c r="X95"/>
  <c r="G94"/>
  <c r="V94"/>
  <c r="J94"/>
  <c r="H93"/>
  <c r="Y94" l="1"/>
  <c r="Y93"/>
  <c r="Y95"/>
  <c r="E74" i="8" l="1"/>
  <c r="E111" s="1"/>
  <c r="E76"/>
  <c r="E77"/>
  <c r="E75"/>
  <c r="E113" l="1"/>
  <c r="E114"/>
  <c r="E112"/>
  <c r="Y77" l="1"/>
  <c r="Y76"/>
  <c r="Y74"/>
  <c r="Y111" s="1"/>
  <c r="Y75"/>
  <c r="Y112" l="1"/>
  <c r="Y114"/>
  <c r="Y113"/>
  <c r="F77" l="1"/>
  <c r="F75"/>
  <c r="F76"/>
  <c r="F74"/>
  <c r="F111" s="1"/>
  <c r="G77" l="1"/>
  <c r="G76"/>
  <c r="G75"/>
  <c r="G74"/>
  <c r="G111" s="1"/>
  <c r="F113"/>
  <c r="F114"/>
  <c r="F112"/>
  <c r="G114" l="1"/>
  <c r="G113"/>
  <c r="H77"/>
  <c r="H76"/>
  <c r="H75"/>
  <c r="H74"/>
  <c r="H111" s="1"/>
  <c r="G112"/>
  <c r="H114" l="1"/>
  <c r="H113"/>
  <c r="I77"/>
  <c r="I75"/>
  <c r="I76"/>
  <c r="I74"/>
  <c r="I111" s="1"/>
  <c r="H112"/>
  <c r="I113" l="1"/>
  <c r="J76"/>
  <c r="J74"/>
  <c r="J111" s="1"/>
  <c r="J75"/>
  <c r="J77"/>
  <c r="I114"/>
  <c r="I112"/>
  <c r="K77" l="1"/>
  <c r="K76"/>
  <c r="K75"/>
  <c r="K74"/>
  <c r="K111" s="1"/>
  <c r="J114"/>
  <c r="J113"/>
  <c r="J112"/>
  <c r="K114" l="1"/>
  <c r="M77"/>
  <c r="M76"/>
  <c r="M74"/>
  <c r="M111" s="1"/>
  <c r="M75"/>
  <c r="L77"/>
  <c r="L76"/>
  <c r="L75"/>
  <c r="L74"/>
  <c r="L111" s="1"/>
  <c r="K113"/>
  <c r="K112"/>
  <c r="L114" l="1"/>
  <c r="M113"/>
  <c r="L113"/>
  <c r="N77"/>
  <c r="N75"/>
  <c r="N74"/>
  <c r="N111" s="1"/>
  <c r="N76"/>
  <c r="M114"/>
  <c r="L112"/>
  <c r="M112"/>
  <c r="O77" l="1"/>
  <c r="O76"/>
  <c r="O75"/>
  <c r="O74"/>
  <c r="O111" s="1"/>
  <c r="N114"/>
  <c r="N113"/>
  <c r="N112"/>
  <c r="O114" l="1"/>
  <c r="O113"/>
  <c r="P77"/>
  <c r="P76"/>
  <c r="P75"/>
  <c r="P74"/>
  <c r="P111" s="1"/>
  <c r="O112"/>
  <c r="Q74" l="1"/>
  <c r="Q111" s="1"/>
  <c r="Q77"/>
  <c r="Q76"/>
  <c r="Q75"/>
  <c r="P114"/>
  <c r="P113"/>
  <c r="P112"/>
  <c r="Q112" l="1"/>
  <c r="Q114"/>
  <c r="Q113"/>
  <c r="R74"/>
  <c r="R111" s="1"/>
  <c r="R75"/>
  <c r="R77"/>
  <c r="R76"/>
  <c r="R112" l="1"/>
  <c r="R114"/>
  <c r="S76"/>
  <c r="S74"/>
  <c r="S111" s="1"/>
  <c r="S77"/>
  <c r="S75"/>
  <c r="R113"/>
  <c r="S112" l="1"/>
  <c r="S114"/>
  <c r="T74"/>
  <c r="T111" s="1"/>
  <c r="S113"/>
  <c r="T77"/>
  <c r="T75"/>
  <c r="T76"/>
  <c r="T113" l="1"/>
  <c r="U77"/>
  <c r="T112"/>
  <c r="U76"/>
  <c r="U75"/>
  <c r="U74"/>
  <c r="U111" s="1"/>
  <c r="T114"/>
  <c r="U114" l="1"/>
  <c r="V76"/>
  <c r="V77"/>
  <c r="V75"/>
  <c r="V74"/>
  <c r="V111" s="1"/>
  <c r="U113"/>
  <c r="U112"/>
  <c r="W76" l="1"/>
  <c r="V113"/>
  <c r="W77"/>
  <c r="V114"/>
  <c r="V112"/>
  <c r="X74"/>
  <c r="X111" s="1"/>
  <c r="W75"/>
  <c r="X76"/>
  <c r="W74"/>
  <c r="W111" s="1"/>
  <c r="X75"/>
  <c r="X77" l="1"/>
  <c r="X114" s="1"/>
  <c r="W113"/>
  <c r="W114"/>
  <c r="X112"/>
  <c r="W112"/>
  <c r="X113"/>
  <c r="A9" l="1"/>
  <c r="E4" i="31" s="1"/>
  <c r="I32" i="9"/>
  <c r="H48" i="8"/>
  <c r="Q48"/>
  <c r="U48"/>
  <c r="N48"/>
  <c r="J32" i="9"/>
  <c r="K48" i="8"/>
  <c r="G48"/>
  <c r="I48"/>
  <c r="F32" i="9"/>
  <c r="M48" i="8" l="1"/>
  <c r="P48"/>
  <c r="K32" i="9"/>
  <c r="F48" i="8"/>
  <c r="X32" i="9"/>
  <c r="W48" i="8"/>
  <c r="J48"/>
  <c r="W32" i="9"/>
  <c r="X48" i="8"/>
  <c r="G32" i="9"/>
  <c r="A4" i="31"/>
  <c r="A23" i="9"/>
  <c r="O48" i="8"/>
  <c r="V32" i="9"/>
  <c r="U32"/>
  <c r="R48" i="8"/>
  <c r="P32" i="9"/>
  <c r="E48" i="8"/>
  <c r="L32" i="9"/>
  <c r="Q32"/>
  <c r="T48" i="8"/>
  <c r="H32" i="9"/>
  <c r="A3" i="31"/>
  <c r="N32" i="9"/>
  <c r="O32"/>
  <c r="V48" i="8"/>
  <c r="E32" i="9"/>
  <c r="R32"/>
  <c r="S32"/>
  <c r="L48" i="8"/>
  <c r="S48"/>
  <c r="T32" i="9"/>
  <c r="M32"/>
  <c r="A9"/>
  <c r="E3" i="31" s="1"/>
  <c r="A31" i="8"/>
  <c r="A40"/>
  <c r="E40" s="1"/>
  <c r="E45" s="1"/>
  <c r="M13" l="1"/>
  <c r="R13"/>
  <c r="N13"/>
  <c r="G13"/>
  <c r="U13"/>
  <c r="P13"/>
  <c r="V13"/>
  <c r="H13"/>
  <c r="X13"/>
  <c r="Q13"/>
  <c r="S13"/>
  <c r="I13"/>
  <c r="J13"/>
  <c r="F13"/>
  <c r="K13"/>
  <c r="O13"/>
  <c r="L13"/>
  <c r="T13"/>
  <c r="W13"/>
  <c r="E13"/>
  <c r="I14" i="9"/>
  <c r="I137" s="1"/>
  <c r="P16"/>
  <c r="P139" s="1"/>
  <c r="L13"/>
  <c r="R16"/>
  <c r="R139" s="1"/>
  <c r="J16"/>
  <c r="J139" s="1"/>
  <c r="K16"/>
  <c r="K139" s="1"/>
  <c r="G16"/>
  <c r="G139" s="1"/>
  <c r="O13"/>
  <c r="E14"/>
  <c r="T13"/>
  <c r="N16"/>
  <c r="N139" s="1"/>
  <c r="L16"/>
  <c r="L139" s="1"/>
  <c r="W13"/>
  <c r="J13"/>
  <c r="X13"/>
  <c r="I16"/>
  <c r="I139" s="1"/>
  <c r="K13"/>
  <c r="G13"/>
  <c r="R13"/>
  <c r="X16"/>
  <c r="X139" s="1"/>
  <c r="F16"/>
  <c r="F139" s="1"/>
  <c r="O16"/>
  <c r="O139" s="1"/>
  <c r="E16"/>
  <c r="Q16"/>
  <c r="Q139" s="1"/>
  <c r="M13"/>
  <c r="X14"/>
  <c r="X137" s="1"/>
  <c r="V14"/>
  <c r="V137" s="1"/>
  <c r="U14"/>
  <c r="U137" s="1"/>
  <c r="M16"/>
  <c r="M139" s="1"/>
  <c r="V13"/>
  <c r="F13"/>
  <c r="W16"/>
  <c r="W139" s="1"/>
  <c r="U13"/>
  <c r="V16"/>
  <c r="V139" s="1"/>
  <c r="H16"/>
  <c r="H139" s="1"/>
  <c r="F14"/>
  <c r="F137" s="1"/>
  <c r="H13"/>
  <c r="R15"/>
  <c r="R138" s="1"/>
  <c r="V15"/>
  <c r="V138" s="1"/>
  <c r="Q14"/>
  <c r="Q137" s="1"/>
  <c r="J15"/>
  <c r="J138" s="1"/>
  <c r="J14"/>
  <c r="J137" s="1"/>
  <c r="I15"/>
  <c r="I138" s="1"/>
  <c r="L15"/>
  <c r="L138" s="1"/>
  <c r="Q15"/>
  <c r="Q138" s="1"/>
  <c r="P13"/>
  <c r="T16"/>
  <c r="T139" s="1"/>
  <c r="N13"/>
  <c r="T15"/>
  <c r="T138" s="1"/>
  <c r="P14"/>
  <c r="P137" s="1"/>
  <c r="O15"/>
  <c r="O138" s="1"/>
  <c r="O14"/>
  <c r="O137" s="1"/>
  <c r="L14"/>
  <c r="L137" s="1"/>
  <c r="S14"/>
  <c r="S137" s="1"/>
  <c r="T14"/>
  <c r="T137" s="1"/>
  <c r="H15"/>
  <c r="H138" s="1"/>
  <c r="U16"/>
  <c r="U139" s="1"/>
  <c r="S16"/>
  <c r="S139" s="1"/>
  <c r="N14"/>
  <c r="N137" s="1"/>
  <c r="Q13"/>
  <c r="W14"/>
  <c r="W137" s="1"/>
  <c r="S13"/>
  <c r="G14"/>
  <c r="G137" s="1"/>
  <c r="W15"/>
  <c r="W138" s="1"/>
  <c r="I13"/>
  <c r="U15"/>
  <c r="U138" s="1"/>
  <c r="M15"/>
  <c r="M138" s="1"/>
  <c r="M14"/>
  <c r="M137" s="1"/>
  <c r="H14"/>
  <c r="H137" s="1"/>
  <c r="P15"/>
  <c r="P138" s="1"/>
  <c r="E15"/>
  <c r="K14"/>
  <c r="K137" s="1"/>
  <c r="K15"/>
  <c r="K138" s="1"/>
  <c r="R14"/>
  <c r="R137" s="1"/>
  <c r="F15"/>
  <c r="F138" s="1"/>
  <c r="S15"/>
  <c r="S138" s="1"/>
  <c r="N15"/>
  <c r="N138" s="1"/>
  <c r="X15"/>
  <c r="X138" s="1"/>
  <c r="G15"/>
  <c r="G138" s="1"/>
  <c r="E13"/>
  <c r="F18" i="8" l="1"/>
  <c r="F31"/>
  <c r="F36" s="1"/>
  <c r="P18"/>
  <c r="P31"/>
  <c r="P36" s="1"/>
  <c r="W18"/>
  <c r="W31"/>
  <c r="W36" s="1"/>
  <c r="S18"/>
  <c r="S31"/>
  <c r="S36" s="1"/>
  <c r="N18"/>
  <c r="N31"/>
  <c r="N36" s="1"/>
  <c r="L18"/>
  <c r="L31"/>
  <c r="L36" s="1"/>
  <c r="J18"/>
  <c r="J31"/>
  <c r="J36" s="1"/>
  <c r="X18"/>
  <c r="X31"/>
  <c r="U18"/>
  <c r="U31"/>
  <c r="U36" s="1"/>
  <c r="M18"/>
  <c r="M31"/>
  <c r="M36" s="1"/>
  <c r="T18"/>
  <c r="T31"/>
  <c r="T36" s="1"/>
  <c r="Q18"/>
  <c r="Q31"/>
  <c r="Q36" s="1"/>
  <c r="R18"/>
  <c r="R31"/>
  <c r="R36" s="1"/>
  <c r="K18"/>
  <c r="K31"/>
  <c r="K36" s="1"/>
  <c r="V18"/>
  <c r="V31"/>
  <c r="V36" s="1"/>
  <c r="O18"/>
  <c r="O31"/>
  <c r="O36" s="1"/>
  <c r="I18"/>
  <c r="I31"/>
  <c r="I36" s="1"/>
  <c r="H18"/>
  <c r="H31"/>
  <c r="H36" s="1"/>
  <c r="G18"/>
  <c r="G31"/>
  <c r="G36" s="1"/>
  <c r="E18"/>
  <c r="E27" s="1"/>
  <c r="E31"/>
  <c r="H18" i="9"/>
  <c r="H23"/>
  <c r="W18"/>
  <c r="W23"/>
  <c r="V18"/>
  <c r="V23"/>
  <c r="G18"/>
  <c r="G23"/>
  <c r="J18"/>
  <c r="J23"/>
  <c r="T18"/>
  <c r="T23"/>
  <c r="AA15"/>
  <c r="E138"/>
  <c r="AA138" s="1"/>
  <c r="F18"/>
  <c r="F23"/>
  <c r="AA16"/>
  <c r="E139"/>
  <c r="AA139" s="1"/>
  <c r="R18"/>
  <c r="R23"/>
  <c r="X18"/>
  <c r="X23"/>
  <c r="L18"/>
  <c r="L23"/>
  <c r="I18"/>
  <c r="I23"/>
  <c r="U18"/>
  <c r="U23"/>
  <c r="M18"/>
  <c r="M23"/>
  <c r="K18"/>
  <c r="K23"/>
  <c r="AA14"/>
  <c r="E137"/>
  <c r="AA137" s="1"/>
  <c r="S18"/>
  <c r="S23"/>
  <c r="P18"/>
  <c r="P23"/>
  <c r="Q18"/>
  <c r="Q23"/>
  <c r="N18"/>
  <c r="N23"/>
  <c r="O18"/>
  <c r="O23"/>
  <c r="E18"/>
  <c r="AA13"/>
  <c r="E23"/>
  <c r="X36" i="8" l="1"/>
  <c r="AA31"/>
  <c r="AA18" i="9"/>
  <c r="E36" i="8"/>
  <c r="E49"/>
  <c r="N33" i="9"/>
  <c r="N28"/>
  <c r="U33"/>
  <c r="U28"/>
  <c r="AA23"/>
  <c r="X28"/>
  <c r="AA28" s="1"/>
  <c r="X33"/>
  <c r="F33"/>
  <c r="F28"/>
  <c r="W33"/>
  <c r="W28"/>
  <c r="Q28"/>
  <c r="Q33"/>
  <c r="I33"/>
  <c r="I28"/>
  <c r="R33"/>
  <c r="R28"/>
  <c r="J28"/>
  <c r="J33"/>
  <c r="H28"/>
  <c r="H33"/>
  <c r="P28"/>
  <c r="P33"/>
  <c r="K33"/>
  <c r="K28"/>
  <c r="L28"/>
  <c r="L33"/>
  <c r="G33"/>
  <c r="G28"/>
  <c r="O33"/>
  <c r="O28"/>
  <c r="S33"/>
  <c r="S28"/>
  <c r="M33"/>
  <c r="M28"/>
  <c r="T28"/>
  <c r="T33"/>
  <c r="V33"/>
  <c r="V28"/>
  <c r="E33"/>
  <c r="E28"/>
  <c r="AA36" i="8" l="1"/>
  <c r="E61"/>
  <c r="E54"/>
  <c r="V44" i="9"/>
  <c r="V38"/>
  <c r="V136"/>
  <c r="M38"/>
  <c r="M44"/>
  <c r="M136"/>
  <c r="O44"/>
  <c r="O38"/>
  <c r="O136"/>
  <c r="I38"/>
  <c r="I44"/>
  <c r="I136"/>
  <c r="W38"/>
  <c r="W44"/>
  <c r="W136"/>
  <c r="L44"/>
  <c r="L38"/>
  <c r="L136"/>
  <c r="P38"/>
  <c r="P44"/>
  <c r="P136"/>
  <c r="J136"/>
  <c r="J38"/>
  <c r="J44"/>
  <c r="X136"/>
  <c r="X141" s="1"/>
  <c r="X38"/>
  <c r="X44"/>
  <c r="U38"/>
  <c r="U44"/>
  <c r="U136"/>
  <c r="T38"/>
  <c r="T44"/>
  <c r="T136"/>
  <c r="H38"/>
  <c r="H44"/>
  <c r="H136"/>
  <c r="Q38"/>
  <c r="Q44"/>
  <c r="Q136"/>
  <c r="N44"/>
  <c r="N38"/>
  <c r="N136"/>
  <c r="S44"/>
  <c r="S38"/>
  <c r="S136"/>
  <c r="G44"/>
  <c r="G38"/>
  <c r="G136"/>
  <c r="K44"/>
  <c r="K38"/>
  <c r="K136"/>
  <c r="R44"/>
  <c r="R38"/>
  <c r="R136"/>
  <c r="F44"/>
  <c r="F38"/>
  <c r="F136"/>
  <c r="E38"/>
  <c r="E44"/>
  <c r="AA33"/>
  <c r="E136"/>
  <c r="E101" i="8" l="1"/>
  <c r="E90"/>
  <c r="E97"/>
  <c r="E81"/>
  <c r="E98"/>
  <c r="E87"/>
  <c r="E83"/>
  <c r="E84"/>
  <c r="E105"/>
  <c r="E104"/>
  <c r="E95"/>
  <c r="E96"/>
  <c r="E91"/>
  <c r="E68"/>
  <c r="E85"/>
  <c r="E122" s="1"/>
  <c r="E82"/>
  <c r="E119" s="1"/>
  <c r="E86"/>
  <c r="E88"/>
  <c r="E125" s="1"/>
  <c r="E93"/>
  <c r="E92"/>
  <c r="E78"/>
  <c r="E115" s="1"/>
  <c r="E89"/>
  <c r="E126" s="1"/>
  <c r="E80"/>
  <c r="E79"/>
  <c r="E102"/>
  <c r="E139" s="1"/>
  <c r="E66"/>
  <c r="E100"/>
  <c r="K4" i="31"/>
  <c r="E99" i="8"/>
  <c r="E136" s="1"/>
  <c r="E103"/>
  <c r="E94"/>
  <c r="E131" s="1"/>
  <c r="K64" i="9"/>
  <c r="K74"/>
  <c r="K70"/>
  <c r="K71"/>
  <c r="K61"/>
  <c r="K49"/>
  <c r="K75"/>
  <c r="K72"/>
  <c r="K109" s="1"/>
  <c r="K63"/>
  <c r="K84"/>
  <c r="K79"/>
  <c r="K116" s="1"/>
  <c r="K67"/>
  <c r="K68"/>
  <c r="K76"/>
  <c r="K80"/>
  <c r="K117" s="1"/>
  <c r="K65"/>
  <c r="K102" s="1"/>
  <c r="K86"/>
  <c r="K62"/>
  <c r="K99" s="1"/>
  <c r="K60"/>
  <c r="K85"/>
  <c r="K77"/>
  <c r="K82"/>
  <c r="K83"/>
  <c r="K81"/>
  <c r="K66"/>
  <c r="K73"/>
  <c r="K69"/>
  <c r="K106" s="1"/>
  <c r="K78"/>
  <c r="K115" s="1"/>
  <c r="Q3" i="31"/>
  <c r="K59" i="9"/>
  <c r="K96" s="1"/>
  <c r="U80"/>
  <c r="U76"/>
  <c r="U86"/>
  <c r="U68"/>
  <c r="U63"/>
  <c r="U81"/>
  <c r="U78"/>
  <c r="U61"/>
  <c r="U79"/>
  <c r="U116" s="1"/>
  <c r="U67"/>
  <c r="U65"/>
  <c r="U74"/>
  <c r="U111" s="1"/>
  <c r="U62"/>
  <c r="AA3" i="31"/>
  <c r="U73" i="9"/>
  <c r="U64"/>
  <c r="U60"/>
  <c r="U69"/>
  <c r="U82"/>
  <c r="U70"/>
  <c r="U75"/>
  <c r="U83"/>
  <c r="U49"/>
  <c r="U77"/>
  <c r="U59"/>
  <c r="U96" s="1"/>
  <c r="U71"/>
  <c r="U85"/>
  <c r="U66"/>
  <c r="U103" s="1"/>
  <c r="U72"/>
  <c r="U109" s="1"/>
  <c r="U84"/>
  <c r="U121" s="1"/>
  <c r="P141"/>
  <c r="Q22" i="8"/>
  <c r="Q27" s="1"/>
  <c r="M83" i="9"/>
  <c r="M120" s="1"/>
  <c r="M77"/>
  <c r="M73"/>
  <c r="M78"/>
  <c r="M61"/>
  <c r="M98" s="1"/>
  <c r="M65"/>
  <c r="M67"/>
  <c r="M85"/>
  <c r="M64"/>
  <c r="M101" s="1"/>
  <c r="M62"/>
  <c r="M71"/>
  <c r="M49"/>
  <c r="M75"/>
  <c r="M112" s="1"/>
  <c r="M70"/>
  <c r="M82"/>
  <c r="M66"/>
  <c r="M79"/>
  <c r="S3" i="31"/>
  <c r="M63" i="9"/>
  <c r="M80"/>
  <c r="M68"/>
  <c r="M105" s="1"/>
  <c r="M69"/>
  <c r="M60"/>
  <c r="M76"/>
  <c r="M72"/>
  <c r="M109" s="1"/>
  <c r="M84"/>
  <c r="M74"/>
  <c r="M111" s="1"/>
  <c r="M86"/>
  <c r="M123" s="1"/>
  <c r="M59"/>
  <c r="M96" s="1"/>
  <c r="M81"/>
  <c r="R141"/>
  <c r="S22" i="8"/>
  <c r="S27" s="1"/>
  <c r="G70" i="9"/>
  <c r="G49"/>
  <c r="G75"/>
  <c r="G78"/>
  <c r="G73"/>
  <c r="G110" s="1"/>
  <c r="G65"/>
  <c r="G86"/>
  <c r="G82"/>
  <c r="G80"/>
  <c r="G117" s="1"/>
  <c r="G71"/>
  <c r="G60"/>
  <c r="M3" i="31"/>
  <c r="G64" i="9"/>
  <c r="G101" s="1"/>
  <c r="G83"/>
  <c r="G63"/>
  <c r="G81"/>
  <c r="G85"/>
  <c r="G122" s="1"/>
  <c r="G67"/>
  <c r="G62"/>
  <c r="G68"/>
  <c r="G69"/>
  <c r="G76"/>
  <c r="G113" s="1"/>
  <c r="G72"/>
  <c r="G61"/>
  <c r="G98" s="1"/>
  <c r="G74"/>
  <c r="G111" s="1"/>
  <c r="G77"/>
  <c r="G114" s="1"/>
  <c r="G79"/>
  <c r="G59"/>
  <c r="G96" s="1"/>
  <c r="G66"/>
  <c r="G103" s="1"/>
  <c r="G84"/>
  <c r="G121" s="1"/>
  <c r="N141"/>
  <c r="O22" i="8"/>
  <c r="O27" s="1"/>
  <c r="Q61" i="9"/>
  <c r="Q98" s="1"/>
  <c r="Q73"/>
  <c r="W3" i="31"/>
  <c r="Q69" i="9"/>
  <c r="Q86"/>
  <c r="Q71"/>
  <c r="Q76"/>
  <c r="Q75"/>
  <c r="Q81"/>
  <c r="Q118" s="1"/>
  <c r="Q84"/>
  <c r="Q79"/>
  <c r="Q68"/>
  <c r="Q105" s="1"/>
  <c r="Q62"/>
  <c r="Q99" s="1"/>
  <c r="Q78"/>
  <c r="Q80"/>
  <c r="Q117" s="1"/>
  <c r="Q77"/>
  <c r="Q114" s="1"/>
  <c r="Q65"/>
  <c r="Q102" s="1"/>
  <c r="Q60"/>
  <c r="Q97" s="1"/>
  <c r="Q59"/>
  <c r="Q96" s="1"/>
  <c r="Q70"/>
  <c r="Q107" s="1"/>
  <c r="Q49"/>
  <c r="Q66"/>
  <c r="Q63"/>
  <c r="Q74"/>
  <c r="Q85"/>
  <c r="Q122" s="1"/>
  <c r="Q64"/>
  <c r="Q101" s="1"/>
  <c r="Q67"/>
  <c r="Q82"/>
  <c r="Q83"/>
  <c r="Q72"/>
  <c r="Q109" s="1"/>
  <c r="U141"/>
  <c r="V22" i="8"/>
  <c r="V27" s="1"/>
  <c r="K22"/>
  <c r="K27" s="1"/>
  <c r="J141" i="9"/>
  <c r="L141"/>
  <c r="M22" i="8"/>
  <c r="M27" s="1"/>
  <c r="W83" i="9"/>
  <c r="W80"/>
  <c r="W72"/>
  <c r="W78"/>
  <c r="W63"/>
  <c r="W100" s="1"/>
  <c r="W59"/>
  <c r="W96" s="1"/>
  <c r="W60"/>
  <c r="W67"/>
  <c r="AC3" i="31"/>
  <c r="W62" i="9"/>
  <c r="W99" s="1"/>
  <c r="W64"/>
  <c r="W82"/>
  <c r="W68"/>
  <c r="W74"/>
  <c r="W111" s="1"/>
  <c r="W70"/>
  <c r="W49"/>
  <c r="W65"/>
  <c r="W102" s="1"/>
  <c r="W79"/>
  <c r="W61"/>
  <c r="W98" s="1"/>
  <c r="W66"/>
  <c r="W85"/>
  <c r="W75"/>
  <c r="W112" s="1"/>
  <c r="W71"/>
  <c r="W108" s="1"/>
  <c r="W77"/>
  <c r="W69"/>
  <c r="W106" s="1"/>
  <c r="W76"/>
  <c r="W113" s="1"/>
  <c r="W73"/>
  <c r="W110" s="1"/>
  <c r="W84"/>
  <c r="W81"/>
  <c r="W118" s="1"/>
  <c r="W86"/>
  <c r="N22" i="8"/>
  <c r="N27" s="1"/>
  <c r="M141" i="9"/>
  <c r="F86"/>
  <c r="F123" s="1"/>
  <c r="F82"/>
  <c r="F83"/>
  <c r="F75"/>
  <c r="F112" s="1"/>
  <c r="F63"/>
  <c r="F84"/>
  <c r="F121" s="1"/>
  <c r="F76"/>
  <c r="F81"/>
  <c r="F78"/>
  <c r="F73"/>
  <c r="F59"/>
  <c r="F96" s="1"/>
  <c r="F49"/>
  <c r="F77"/>
  <c r="F114" s="1"/>
  <c r="F66"/>
  <c r="F74"/>
  <c r="F72"/>
  <c r="F65"/>
  <c r="F67"/>
  <c r="F104" s="1"/>
  <c r="L3" i="31"/>
  <c r="F71" i="9"/>
  <c r="F108" s="1"/>
  <c r="F62"/>
  <c r="F99" s="1"/>
  <c r="F69"/>
  <c r="F85"/>
  <c r="F80"/>
  <c r="F79"/>
  <c r="F116" s="1"/>
  <c r="F61"/>
  <c r="F70"/>
  <c r="F60"/>
  <c r="F97" s="1"/>
  <c r="F64"/>
  <c r="F101" s="1"/>
  <c r="F68"/>
  <c r="F105" s="1"/>
  <c r="L22" i="8"/>
  <c r="L27" s="1"/>
  <c r="K141" i="9"/>
  <c r="S71"/>
  <c r="S73"/>
  <c r="S110" s="1"/>
  <c r="S65"/>
  <c r="S75"/>
  <c r="S85"/>
  <c r="S64"/>
  <c r="S61"/>
  <c r="S74"/>
  <c r="S69"/>
  <c r="S63"/>
  <c r="Y3" i="31"/>
  <c r="S62" i="9"/>
  <c r="S99" s="1"/>
  <c r="S68"/>
  <c r="S105" s="1"/>
  <c r="S60"/>
  <c r="S66"/>
  <c r="S103" s="1"/>
  <c r="S84"/>
  <c r="S70"/>
  <c r="S107" s="1"/>
  <c r="S80"/>
  <c r="S49"/>
  <c r="S81"/>
  <c r="S59"/>
  <c r="S96" s="1"/>
  <c r="S77"/>
  <c r="S72"/>
  <c r="S82"/>
  <c r="S119" s="1"/>
  <c r="S76"/>
  <c r="S86"/>
  <c r="S67"/>
  <c r="S104" s="1"/>
  <c r="S78"/>
  <c r="S83"/>
  <c r="S79"/>
  <c r="R22" i="8"/>
  <c r="R27" s="1"/>
  <c r="Q141" i="9"/>
  <c r="H79"/>
  <c r="H116" s="1"/>
  <c r="H77"/>
  <c r="H82"/>
  <c r="H83"/>
  <c r="H120" s="1"/>
  <c r="H59"/>
  <c r="H96" s="1"/>
  <c r="H71"/>
  <c r="H78"/>
  <c r="H61"/>
  <c r="H98" s="1"/>
  <c r="H67"/>
  <c r="H81"/>
  <c r="H118" s="1"/>
  <c r="H60"/>
  <c r="H70"/>
  <c r="N3" i="31"/>
  <c r="H64" i="9"/>
  <c r="H101" s="1"/>
  <c r="H74"/>
  <c r="H75"/>
  <c r="H112" s="1"/>
  <c r="H84"/>
  <c r="H62"/>
  <c r="H63"/>
  <c r="H66"/>
  <c r="H73"/>
  <c r="H68"/>
  <c r="H80"/>
  <c r="H65"/>
  <c r="H72"/>
  <c r="H109" s="1"/>
  <c r="H85"/>
  <c r="H86"/>
  <c r="H49"/>
  <c r="H76"/>
  <c r="H69"/>
  <c r="H106" s="1"/>
  <c r="X59"/>
  <c r="X96" s="1"/>
  <c r="X86"/>
  <c r="X77"/>
  <c r="X64"/>
  <c r="X101" s="1"/>
  <c r="X79"/>
  <c r="X82"/>
  <c r="X75"/>
  <c r="X112" s="1"/>
  <c r="X73"/>
  <c r="X74"/>
  <c r="X76"/>
  <c r="X80"/>
  <c r="X117" s="1"/>
  <c r="AD3" i="31"/>
  <c r="X63" i="9"/>
  <c r="X72"/>
  <c r="X61"/>
  <c r="X98" s="1"/>
  <c r="X70"/>
  <c r="X60"/>
  <c r="X97" s="1"/>
  <c r="X66"/>
  <c r="X68"/>
  <c r="X85"/>
  <c r="X122" s="1"/>
  <c r="X62"/>
  <c r="X65"/>
  <c r="X69"/>
  <c r="X81"/>
  <c r="X84"/>
  <c r="X49"/>
  <c r="X78"/>
  <c r="X71"/>
  <c r="X108" s="1"/>
  <c r="X83"/>
  <c r="X67"/>
  <c r="X104" s="1"/>
  <c r="X22" i="8"/>
  <c r="X27" s="1"/>
  <c r="W141" i="9"/>
  <c r="I69"/>
  <c r="I73"/>
  <c r="O3" i="31"/>
  <c r="I77" i="9"/>
  <c r="I68"/>
  <c r="I85"/>
  <c r="I78"/>
  <c r="I115" s="1"/>
  <c r="I62"/>
  <c r="I99" s="1"/>
  <c r="I83"/>
  <c r="I65"/>
  <c r="I71"/>
  <c r="I81"/>
  <c r="I118" s="1"/>
  <c r="I80"/>
  <c r="I79"/>
  <c r="I70"/>
  <c r="I107" s="1"/>
  <c r="I84"/>
  <c r="I121" s="1"/>
  <c r="I61"/>
  <c r="I72"/>
  <c r="I74"/>
  <c r="I67"/>
  <c r="I60"/>
  <c r="I82"/>
  <c r="I66"/>
  <c r="I59"/>
  <c r="I96" s="1"/>
  <c r="I63"/>
  <c r="I64"/>
  <c r="I101" s="1"/>
  <c r="I75"/>
  <c r="I112" s="1"/>
  <c r="I76"/>
  <c r="I49"/>
  <c r="I86"/>
  <c r="I123" s="1"/>
  <c r="O70"/>
  <c r="O107" s="1"/>
  <c r="O77"/>
  <c r="O59"/>
  <c r="O96" s="1"/>
  <c r="O80"/>
  <c r="O82"/>
  <c r="O119" s="1"/>
  <c r="O85"/>
  <c r="O68"/>
  <c r="O74"/>
  <c r="O64"/>
  <c r="O75"/>
  <c r="O69"/>
  <c r="O106" s="1"/>
  <c r="O60"/>
  <c r="O97" s="1"/>
  <c r="U3" i="31"/>
  <c r="O81" i="9"/>
  <c r="O62"/>
  <c r="O71"/>
  <c r="O63"/>
  <c r="O100" s="1"/>
  <c r="O61"/>
  <c r="O66"/>
  <c r="O78"/>
  <c r="O73"/>
  <c r="O65"/>
  <c r="O49"/>
  <c r="O76"/>
  <c r="O72"/>
  <c r="O83"/>
  <c r="O86"/>
  <c r="O79"/>
  <c r="O116" s="1"/>
  <c r="O67"/>
  <c r="O104" s="1"/>
  <c r="O84"/>
  <c r="O121" s="1"/>
  <c r="W22" i="8"/>
  <c r="W27" s="1"/>
  <c r="V141" i="9"/>
  <c r="AA38"/>
  <c r="F141"/>
  <c r="G22" i="8"/>
  <c r="G27" s="1"/>
  <c r="S141" i="9"/>
  <c r="T22" i="8"/>
  <c r="T27" s="1"/>
  <c r="U22"/>
  <c r="U27" s="1"/>
  <c r="T141" i="9"/>
  <c r="P22" i="8"/>
  <c r="P27" s="1"/>
  <c r="O141" i="9"/>
  <c r="V62"/>
  <c r="V72"/>
  <c r="AB3" i="31"/>
  <c r="V83" i="9"/>
  <c r="V120" s="1"/>
  <c r="V61"/>
  <c r="V68"/>
  <c r="V49"/>
  <c r="V85"/>
  <c r="V71"/>
  <c r="V66"/>
  <c r="V76"/>
  <c r="V73"/>
  <c r="V110" s="1"/>
  <c r="V60"/>
  <c r="V97" s="1"/>
  <c r="V81"/>
  <c r="V78"/>
  <c r="V63"/>
  <c r="V100" s="1"/>
  <c r="V75"/>
  <c r="V80"/>
  <c r="V86"/>
  <c r="V77"/>
  <c r="V82"/>
  <c r="V119" s="1"/>
  <c r="V69"/>
  <c r="V106" s="1"/>
  <c r="V84"/>
  <c r="V64"/>
  <c r="V101" s="1"/>
  <c r="V79"/>
  <c r="V59"/>
  <c r="V96" s="1"/>
  <c r="V65"/>
  <c r="V74"/>
  <c r="V111" s="1"/>
  <c r="V70"/>
  <c r="V107" s="1"/>
  <c r="V67"/>
  <c r="V104" s="1"/>
  <c r="R66"/>
  <c r="R78"/>
  <c r="R84"/>
  <c r="R61"/>
  <c r="R68"/>
  <c r="R105" s="1"/>
  <c r="R81"/>
  <c r="R118" s="1"/>
  <c r="R82"/>
  <c r="R74"/>
  <c r="R59"/>
  <c r="R96" s="1"/>
  <c r="R64"/>
  <c r="R80"/>
  <c r="R117" s="1"/>
  <c r="R79"/>
  <c r="R77"/>
  <c r="R83"/>
  <c r="R120" s="1"/>
  <c r="R85"/>
  <c r="R122" s="1"/>
  <c r="R71"/>
  <c r="X3" i="31"/>
  <c r="R76" i="9"/>
  <c r="R60"/>
  <c r="R67"/>
  <c r="R63"/>
  <c r="R49"/>
  <c r="R73"/>
  <c r="R110" s="1"/>
  <c r="R86"/>
  <c r="R69"/>
  <c r="R106" s="1"/>
  <c r="R75"/>
  <c r="R112" s="1"/>
  <c r="R62"/>
  <c r="R99" s="1"/>
  <c r="R72"/>
  <c r="R109" s="1"/>
  <c r="R70"/>
  <c r="R107" s="1"/>
  <c r="R65"/>
  <c r="R102" s="1"/>
  <c r="H22" i="8"/>
  <c r="H27" s="1"/>
  <c r="G141" i="9"/>
  <c r="N74"/>
  <c r="N81"/>
  <c r="N73"/>
  <c r="N69"/>
  <c r="N80"/>
  <c r="N72"/>
  <c r="N85"/>
  <c r="N63"/>
  <c r="N60"/>
  <c r="N79"/>
  <c r="N116" s="1"/>
  <c r="N84"/>
  <c r="N67"/>
  <c r="N83"/>
  <c r="N120" s="1"/>
  <c r="N66"/>
  <c r="N68"/>
  <c r="N105" s="1"/>
  <c r="N64"/>
  <c r="N101" s="1"/>
  <c r="N75"/>
  <c r="N112" s="1"/>
  <c r="N76"/>
  <c r="T3" i="31"/>
  <c r="N78" i="9"/>
  <c r="N61"/>
  <c r="N98" s="1"/>
  <c r="N77"/>
  <c r="N114" s="1"/>
  <c r="N59"/>
  <c r="N96" s="1"/>
  <c r="N82"/>
  <c r="N65"/>
  <c r="N102" s="1"/>
  <c r="N62"/>
  <c r="N49"/>
  <c r="N70"/>
  <c r="N107" s="1"/>
  <c r="N86"/>
  <c r="N71"/>
  <c r="N108" s="1"/>
  <c r="I22" i="8"/>
  <c r="I27" s="1"/>
  <c r="H141" i="9"/>
  <c r="T71"/>
  <c r="T81"/>
  <c r="Z3" i="31"/>
  <c r="T62" i="9"/>
  <c r="T64"/>
  <c r="T63"/>
  <c r="T100" s="1"/>
  <c r="T66"/>
  <c r="T84"/>
  <c r="T65"/>
  <c r="T102" s="1"/>
  <c r="T61"/>
  <c r="T98" s="1"/>
  <c r="T60"/>
  <c r="T73"/>
  <c r="T49"/>
  <c r="T67"/>
  <c r="T104" s="1"/>
  <c r="T72"/>
  <c r="T78"/>
  <c r="T80"/>
  <c r="T76"/>
  <c r="T79"/>
  <c r="T116" s="1"/>
  <c r="T69"/>
  <c r="T75"/>
  <c r="T86"/>
  <c r="T123" s="1"/>
  <c r="T68"/>
  <c r="T85"/>
  <c r="T122" s="1"/>
  <c r="T59"/>
  <c r="T96" s="1"/>
  <c r="T77"/>
  <c r="T114" s="1"/>
  <c r="T83"/>
  <c r="T120" s="1"/>
  <c r="T82"/>
  <c r="T74"/>
  <c r="T111" s="1"/>
  <c r="T70"/>
  <c r="T107" s="1"/>
  <c r="J60"/>
  <c r="J97" s="1"/>
  <c r="J64"/>
  <c r="J85"/>
  <c r="J65"/>
  <c r="J102" s="1"/>
  <c r="J74"/>
  <c r="J71"/>
  <c r="J68"/>
  <c r="J105" s="1"/>
  <c r="J70"/>
  <c r="J78"/>
  <c r="J115" s="1"/>
  <c r="J77"/>
  <c r="J76"/>
  <c r="J86"/>
  <c r="J49"/>
  <c r="J63"/>
  <c r="P3" i="31"/>
  <c r="J61" i="9"/>
  <c r="J98" s="1"/>
  <c r="J80"/>
  <c r="J81"/>
  <c r="J73"/>
  <c r="J75"/>
  <c r="J112" s="1"/>
  <c r="J72"/>
  <c r="J109" s="1"/>
  <c r="J67"/>
  <c r="J66"/>
  <c r="J83"/>
  <c r="J120" s="1"/>
  <c r="J79"/>
  <c r="J116" s="1"/>
  <c r="J62"/>
  <c r="J69"/>
  <c r="J106" s="1"/>
  <c r="J84"/>
  <c r="J121" s="1"/>
  <c r="J82"/>
  <c r="J119" s="1"/>
  <c r="J59"/>
  <c r="J96" s="1"/>
  <c r="P70"/>
  <c r="P61"/>
  <c r="P98" s="1"/>
  <c r="P81"/>
  <c r="P118" s="1"/>
  <c r="P67"/>
  <c r="V3" i="31"/>
  <c r="P85" i="9"/>
  <c r="P122" s="1"/>
  <c r="P69"/>
  <c r="P76"/>
  <c r="P75"/>
  <c r="P73"/>
  <c r="P110" s="1"/>
  <c r="P84"/>
  <c r="P60"/>
  <c r="P79"/>
  <c r="P116" s="1"/>
  <c r="P82"/>
  <c r="P119" s="1"/>
  <c r="P65"/>
  <c r="P63"/>
  <c r="P77"/>
  <c r="P114" s="1"/>
  <c r="P64"/>
  <c r="P101" s="1"/>
  <c r="P83"/>
  <c r="P72"/>
  <c r="P86"/>
  <c r="P68"/>
  <c r="P105" s="1"/>
  <c r="P74"/>
  <c r="P78"/>
  <c r="P66"/>
  <c r="P71"/>
  <c r="P59"/>
  <c r="P96" s="1"/>
  <c r="P80"/>
  <c r="P62"/>
  <c r="P49"/>
  <c r="L66"/>
  <c r="L103" s="1"/>
  <c r="L62"/>
  <c r="L86"/>
  <c r="L123" s="1"/>
  <c r="L77"/>
  <c r="L114" s="1"/>
  <c r="L73"/>
  <c r="L83"/>
  <c r="L75"/>
  <c r="L112" s="1"/>
  <c r="L81"/>
  <c r="L118" s="1"/>
  <c r="L80"/>
  <c r="L117" s="1"/>
  <c r="L70"/>
  <c r="L60"/>
  <c r="L72"/>
  <c r="L69"/>
  <c r="L65"/>
  <c r="R3" i="31"/>
  <c r="L68" i="9"/>
  <c r="L63"/>
  <c r="L100" s="1"/>
  <c r="L85"/>
  <c r="L49"/>
  <c r="L67"/>
  <c r="L104" s="1"/>
  <c r="L76"/>
  <c r="L74"/>
  <c r="L78"/>
  <c r="L71"/>
  <c r="L108" s="1"/>
  <c r="L59"/>
  <c r="L96" s="1"/>
  <c r="L79"/>
  <c r="L82"/>
  <c r="L64"/>
  <c r="L101" s="1"/>
  <c r="L61"/>
  <c r="L84"/>
  <c r="L121" s="1"/>
  <c r="J22" i="8"/>
  <c r="J27" s="1"/>
  <c r="I141" i="9"/>
  <c r="E64"/>
  <c r="E101" s="1"/>
  <c r="E68"/>
  <c r="K3" i="31"/>
  <c r="E49" i="9"/>
  <c r="E85"/>
  <c r="E61"/>
  <c r="E86"/>
  <c r="E84"/>
  <c r="AA44"/>
  <c r="B49" s="1"/>
  <c r="E60"/>
  <c r="E81"/>
  <c r="E82"/>
  <c r="E65"/>
  <c r="E102" s="1"/>
  <c r="E77"/>
  <c r="E72"/>
  <c r="E62"/>
  <c r="E69"/>
  <c r="E106" s="1"/>
  <c r="E63"/>
  <c r="E59"/>
  <c r="E96" s="1"/>
  <c r="E67"/>
  <c r="E78"/>
  <c r="E115" s="1"/>
  <c r="E74"/>
  <c r="E66"/>
  <c r="E80"/>
  <c r="E71"/>
  <c r="E108" s="1"/>
  <c r="E70"/>
  <c r="E79"/>
  <c r="E75"/>
  <c r="E73"/>
  <c r="E83"/>
  <c r="E76"/>
  <c r="Y44"/>
  <c r="AA136"/>
  <c r="F22" i="8"/>
  <c r="E141" i="9"/>
  <c r="AA141" s="1"/>
  <c r="E113" l="1"/>
  <c r="L119"/>
  <c r="L115"/>
  <c r="L97"/>
  <c r="P99"/>
  <c r="P103"/>
  <c r="P123"/>
  <c r="P112"/>
  <c r="P107"/>
  <c r="J103"/>
  <c r="J110"/>
  <c r="J113"/>
  <c r="J122"/>
  <c r="T117"/>
  <c r="T101"/>
  <c r="T108"/>
  <c r="N123"/>
  <c r="N97"/>
  <c r="N117"/>
  <c r="N111"/>
  <c r="R100"/>
  <c r="R114"/>
  <c r="R103"/>
  <c r="V102"/>
  <c r="V121"/>
  <c r="V123"/>
  <c r="V115"/>
  <c r="V113"/>
  <c r="O113"/>
  <c r="O115"/>
  <c r="O108"/>
  <c r="O111"/>
  <c r="I119"/>
  <c r="I109"/>
  <c r="I116"/>
  <c r="I122"/>
  <c r="X102"/>
  <c r="X109"/>
  <c r="X113"/>
  <c r="X119"/>
  <c r="X123"/>
  <c r="H102"/>
  <c r="H107"/>
  <c r="S115"/>
  <c r="S118"/>
  <c r="S121"/>
  <c r="S111"/>
  <c r="F117"/>
  <c r="W121"/>
  <c r="W114"/>
  <c r="W103"/>
  <c r="W119"/>
  <c r="Q119"/>
  <c r="Q111"/>
  <c r="G105"/>
  <c r="G118"/>
  <c r="G115"/>
  <c r="M113"/>
  <c r="M117"/>
  <c r="M103"/>
  <c r="M122"/>
  <c r="M115"/>
  <c r="U114"/>
  <c r="U107"/>
  <c r="U101"/>
  <c r="U98"/>
  <c r="U105"/>
  <c r="K110"/>
  <c r="K119"/>
  <c r="K113"/>
  <c r="K121"/>
  <c r="E123" i="8"/>
  <c r="E128"/>
  <c r="E135"/>
  <c r="E138"/>
  <c r="G109" i="9"/>
  <c r="M100"/>
  <c r="U119"/>
  <c r="K103"/>
  <c r="K105"/>
  <c r="S112"/>
  <c r="E140" i="8"/>
  <c r="E141"/>
  <c r="E127"/>
  <c r="U120" i="9"/>
  <c r="E137" i="8"/>
  <c r="E117"/>
  <c r="E130"/>
  <c r="E132"/>
  <c r="E120"/>
  <c r="E134"/>
  <c r="E142"/>
  <c r="E107"/>
  <c r="E124"/>
  <c r="E116"/>
  <c r="E129"/>
  <c r="E133"/>
  <c r="E121"/>
  <c r="E118"/>
  <c r="T112" i="9"/>
  <c r="O117"/>
  <c r="I102"/>
  <c r="I110"/>
  <c r="F118"/>
  <c r="W104"/>
  <c r="Q106"/>
  <c r="AA49"/>
  <c r="L105"/>
  <c r="P108"/>
  <c r="J107"/>
  <c r="N109"/>
  <c r="R113"/>
  <c r="O109"/>
  <c r="O101"/>
  <c r="I103"/>
  <c r="X105"/>
  <c r="H113"/>
  <c r="H110"/>
  <c r="H104"/>
  <c r="S120"/>
  <c r="S122"/>
  <c r="F102"/>
  <c r="F115"/>
  <c r="W122"/>
  <c r="W105"/>
  <c r="Q120"/>
  <c r="G106"/>
  <c r="G107"/>
  <c r="U97"/>
  <c r="U99"/>
  <c r="U117"/>
  <c r="K107"/>
  <c r="E120"/>
  <c r="E100"/>
  <c r="E114"/>
  <c r="E97"/>
  <c r="E105"/>
  <c r="L116"/>
  <c r="L111"/>
  <c r="L122"/>
  <c r="L102"/>
  <c r="L107"/>
  <c r="L120"/>
  <c r="L99"/>
  <c r="P117"/>
  <c r="P115"/>
  <c r="P109"/>
  <c r="P100"/>
  <c r="P97"/>
  <c r="P113"/>
  <c r="P104"/>
  <c r="J99"/>
  <c r="J104"/>
  <c r="J118"/>
  <c r="J100"/>
  <c r="J114"/>
  <c r="J108"/>
  <c r="J101"/>
  <c r="T119"/>
  <c r="T106"/>
  <c r="T115"/>
  <c r="T110"/>
  <c r="T121"/>
  <c r="T99"/>
  <c r="N119"/>
  <c r="N115"/>
  <c r="N104"/>
  <c r="N100"/>
  <c r="N106"/>
  <c r="R123"/>
  <c r="R104"/>
  <c r="R108"/>
  <c r="R116"/>
  <c r="R111"/>
  <c r="R98"/>
  <c r="V117"/>
  <c r="V118"/>
  <c r="V103"/>
  <c r="V105"/>
  <c r="V109"/>
  <c r="O123"/>
  <c r="O103"/>
  <c r="O99"/>
  <c r="O105"/>
  <c r="I100"/>
  <c r="I97"/>
  <c r="I98"/>
  <c r="I117"/>
  <c r="I120"/>
  <c r="I105"/>
  <c r="I106"/>
  <c r="X120"/>
  <c r="X121"/>
  <c r="X99"/>
  <c r="X100"/>
  <c r="X111"/>
  <c r="H123"/>
  <c r="H117"/>
  <c r="H100"/>
  <c r="H111"/>
  <c r="H97"/>
  <c r="H115"/>
  <c r="H119"/>
  <c r="S109"/>
  <c r="S98"/>
  <c r="S102"/>
  <c r="F107"/>
  <c r="F122"/>
  <c r="F111"/>
  <c r="F113"/>
  <c r="F120"/>
  <c r="W107"/>
  <c r="W101"/>
  <c r="W97"/>
  <c r="W109"/>
  <c r="Q104"/>
  <c r="Q100"/>
  <c r="Q116"/>
  <c r="Q113"/>
  <c r="G116"/>
  <c r="G99"/>
  <c r="G100"/>
  <c r="G97"/>
  <c r="G123"/>
  <c r="G112"/>
  <c r="M97"/>
  <c r="M119"/>
  <c r="M108"/>
  <c r="M104"/>
  <c r="M110"/>
  <c r="U122"/>
  <c r="U110"/>
  <c r="U102"/>
  <c r="U115"/>
  <c r="U123"/>
  <c r="K114"/>
  <c r="K123"/>
  <c r="K100"/>
  <c r="K98"/>
  <c r="K101"/>
  <c r="X116"/>
  <c r="X115"/>
  <c r="X103"/>
  <c r="H103"/>
  <c r="F109"/>
  <c r="W115"/>
  <c r="Q112"/>
  <c r="G119"/>
  <c r="K111"/>
  <c r="E119"/>
  <c r="L109"/>
  <c r="J123"/>
  <c r="T113"/>
  <c r="T118"/>
  <c r="N99"/>
  <c r="N113"/>
  <c r="N103"/>
  <c r="N118"/>
  <c r="R101"/>
  <c r="R115"/>
  <c r="V114"/>
  <c r="V122"/>
  <c r="O110"/>
  <c r="I111"/>
  <c r="I108"/>
  <c r="X106"/>
  <c r="X114"/>
  <c r="H121"/>
  <c r="S113"/>
  <c r="S106"/>
  <c r="S108"/>
  <c r="F100"/>
  <c r="W120"/>
  <c r="Q123"/>
  <c r="M116"/>
  <c r="U112"/>
  <c r="U100"/>
  <c r="K120"/>
  <c r="K97"/>
  <c r="K112"/>
  <c r="E110"/>
  <c r="E122"/>
  <c r="L98"/>
  <c r="L113"/>
  <c r="L106"/>
  <c r="L110"/>
  <c r="P111"/>
  <c r="P120"/>
  <c r="P102"/>
  <c r="P121"/>
  <c r="P106"/>
  <c r="J117"/>
  <c r="J111"/>
  <c r="T105"/>
  <c r="T109"/>
  <c r="T97"/>
  <c r="T103"/>
  <c r="N121"/>
  <c r="N122"/>
  <c r="N110"/>
  <c r="R97"/>
  <c r="R119"/>
  <c r="R121"/>
  <c r="V116"/>
  <c r="V112"/>
  <c r="V108"/>
  <c r="V98"/>
  <c r="V99"/>
  <c r="O120"/>
  <c r="O102"/>
  <c r="O98"/>
  <c r="O118"/>
  <c r="O112"/>
  <c r="O122"/>
  <c r="O114"/>
  <c r="I113"/>
  <c r="I104"/>
  <c r="I114"/>
  <c r="X118"/>
  <c r="X107"/>
  <c r="X110"/>
  <c r="H122"/>
  <c r="H105"/>
  <c r="H99"/>
  <c r="H108"/>
  <c r="H114"/>
  <c r="S116"/>
  <c r="S123"/>
  <c r="S114"/>
  <c r="S117"/>
  <c r="S97"/>
  <c r="S100"/>
  <c r="S101"/>
  <c r="F98"/>
  <c r="F106"/>
  <c r="F103"/>
  <c r="F110"/>
  <c r="F119"/>
  <c r="W123"/>
  <c r="W116"/>
  <c r="W117"/>
  <c r="Q103"/>
  <c r="Q115"/>
  <c r="Q121"/>
  <c r="Q108"/>
  <c r="Q110"/>
  <c r="G104"/>
  <c r="G120"/>
  <c r="G108"/>
  <c r="G102"/>
  <c r="M118"/>
  <c r="M121"/>
  <c r="M106"/>
  <c r="M107"/>
  <c r="M99"/>
  <c r="M102"/>
  <c r="M114"/>
  <c r="U108"/>
  <c r="U106"/>
  <c r="U104"/>
  <c r="U118"/>
  <c r="U113"/>
  <c r="K118"/>
  <c r="K122"/>
  <c r="K104"/>
  <c r="K108"/>
  <c r="E111"/>
  <c r="E98"/>
  <c r="E116"/>
  <c r="E103"/>
  <c r="E109"/>
  <c r="E118"/>
  <c r="E123"/>
  <c r="F27" i="8"/>
  <c r="F40"/>
  <c r="Y62" i="9"/>
  <c r="Y84"/>
  <c r="Y69"/>
  <c r="Y76"/>
  <c r="Y77"/>
  <c r="Y82"/>
  <c r="Y72"/>
  <c r="Y60"/>
  <c r="Y68"/>
  <c r="Y49"/>
  <c r="C10" s="1"/>
  <c r="Y67"/>
  <c r="Y61"/>
  <c r="Y98" s="1"/>
  <c r="Y75"/>
  <c r="Y86"/>
  <c r="Y70"/>
  <c r="Y107" s="1"/>
  <c r="Y80"/>
  <c r="Y78"/>
  <c r="Y115" s="1"/>
  <c r="Y64"/>
  <c r="Y66"/>
  <c r="Y81"/>
  <c r="Y118" s="1"/>
  <c r="Y83"/>
  <c r="Y73"/>
  <c r="AE3" i="31"/>
  <c r="Y74" i="9"/>
  <c r="Y59"/>
  <c r="Y96" s="1"/>
  <c r="Y65"/>
  <c r="Y102" s="1"/>
  <c r="Y79"/>
  <c r="Y63"/>
  <c r="Y71"/>
  <c r="Y85"/>
  <c r="Y122" s="1"/>
  <c r="E107"/>
  <c r="E112"/>
  <c r="E117"/>
  <c r="E104"/>
  <c r="E99"/>
  <c r="E121"/>
  <c r="Y120" l="1"/>
  <c r="V125"/>
  <c r="E144" i="8"/>
  <c r="E145" s="1"/>
  <c r="F125" i="9"/>
  <c r="R125"/>
  <c r="T125"/>
  <c r="Q125"/>
  <c r="H125"/>
  <c r="W125"/>
  <c r="E125"/>
  <c r="E126" s="1"/>
  <c r="Y116"/>
  <c r="Y103"/>
  <c r="Y109"/>
  <c r="Y106"/>
  <c r="G125"/>
  <c r="M125"/>
  <c r="P125"/>
  <c r="Y100"/>
  <c r="Y111"/>
  <c r="Y97"/>
  <c r="Y113"/>
  <c r="U125"/>
  <c r="S125"/>
  <c r="L125"/>
  <c r="K125"/>
  <c r="O125"/>
  <c r="N125"/>
  <c r="J125"/>
  <c r="I125"/>
  <c r="X125"/>
  <c r="F49" i="8"/>
  <c r="G40"/>
  <c r="F45"/>
  <c r="Y104" i="9"/>
  <c r="Y108"/>
  <c r="Y112"/>
  <c r="Y105"/>
  <c r="Y114"/>
  <c r="Y99"/>
  <c r="Y117"/>
  <c r="Y110"/>
  <c r="Y101"/>
  <c r="Y123"/>
  <c r="Y119"/>
  <c r="Y121"/>
  <c r="F126" l="1"/>
  <c r="G126" s="1"/>
  <c r="H126" s="1"/>
  <c r="I126" s="1"/>
  <c r="J126" s="1"/>
  <c r="K126" s="1"/>
  <c r="L126" s="1"/>
  <c r="M126" s="1"/>
  <c r="N126" s="1"/>
  <c r="O126" s="1"/>
  <c r="P126" s="1"/>
  <c r="Q126" s="1"/>
  <c r="R126" s="1"/>
  <c r="S126" s="1"/>
  <c r="T126" s="1"/>
  <c r="U126" s="1"/>
  <c r="V126" s="1"/>
  <c r="W126" s="1"/>
  <c r="X126" s="1"/>
  <c r="Y126"/>
  <c r="F54" i="8"/>
  <c r="F61"/>
  <c r="G45"/>
  <c r="G49"/>
  <c r="H40"/>
  <c r="G61" l="1"/>
  <c r="G54"/>
  <c r="I40"/>
  <c r="H45"/>
  <c r="H49"/>
  <c r="F87"/>
  <c r="F91"/>
  <c r="F82"/>
  <c r="F98"/>
  <c r="F100"/>
  <c r="F103"/>
  <c r="F83"/>
  <c r="F120" s="1"/>
  <c r="F78"/>
  <c r="F115" s="1"/>
  <c r="F105"/>
  <c r="F104"/>
  <c r="F141" s="1"/>
  <c r="F101"/>
  <c r="F79"/>
  <c r="F116" s="1"/>
  <c r="F95"/>
  <c r="F88"/>
  <c r="F84"/>
  <c r="F121" s="1"/>
  <c r="F85"/>
  <c r="F92"/>
  <c r="F129" s="1"/>
  <c r="F94"/>
  <c r="F96"/>
  <c r="F97"/>
  <c r="F93"/>
  <c r="F130" s="1"/>
  <c r="F86"/>
  <c r="F81"/>
  <c r="F99"/>
  <c r="F136" s="1"/>
  <c r="F90"/>
  <c r="L4" i="31"/>
  <c r="F102" i="8"/>
  <c r="F139" s="1"/>
  <c r="F80"/>
  <c r="F117" s="1"/>
  <c r="F66"/>
  <c r="F89"/>
  <c r="F126" s="1"/>
  <c r="F134" l="1"/>
  <c r="F122"/>
  <c r="F127"/>
  <c r="F132"/>
  <c r="F124"/>
  <c r="H61"/>
  <c r="H54"/>
  <c r="F107"/>
  <c r="F142"/>
  <c r="I49"/>
  <c r="I45"/>
  <c r="J40"/>
  <c r="F123"/>
  <c r="F131"/>
  <c r="F125"/>
  <c r="F140"/>
  <c r="F128"/>
  <c r="G93"/>
  <c r="G105"/>
  <c r="G97"/>
  <c r="G100"/>
  <c r="G89"/>
  <c r="G66"/>
  <c r="G91"/>
  <c r="G92"/>
  <c r="G86"/>
  <c r="G94"/>
  <c r="G87"/>
  <c r="G80"/>
  <c r="G84"/>
  <c r="G85"/>
  <c r="G83"/>
  <c r="G88"/>
  <c r="G102"/>
  <c r="G104"/>
  <c r="G98"/>
  <c r="G135" s="1"/>
  <c r="G103"/>
  <c r="G140" s="1"/>
  <c r="G82"/>
  <c r="G101"/>
  <c r="G79"/>
  <c r="M4" i="31"/>
  <c r="G78" i="8"/>
  <c r="G115" s="1"/>
  <c r="G99"/>
  <c r="G136" s="1"/>
  <c r="G96"/>
  <c r="G90"/>
  <c r="G127" s="1"/>
  <c r="G95"/>
  <c r="G81"/>
  <c r="F68"/>
  <c r="F135"/>
  <c r="F137"/>
  <c r="F118"/>
  <c r="F133"/>
  <c r="F138"/>
  <c r="F119"/>
  <c r="G125" l="1"/>
  <c r="G117"/>
  <c r="G129"/>
  <c r="G137"/>
  <c r="G132"/>
  <c r="G119"/>
  <c r="G139"/>
  <c r="G121"/>
  <c r="F144"/>
  <c r="F145" s="1"/>
  <c r="G123"/>
  <c r="I61"/>
  <c r="I54"/>
  <c r="N4" i="31"/>
  <c r="H102" i="8"/>
  <c r="H139" s="1"/>
  <c r="H98"/>
  <c r="H99"/>
  <c r="H86"/>
  <c r="H96"/>
  <c r="H66"/>
  <c r="H81"/>
  <c r="H89"/>
  <c r="H105"/>
  <c r="H93"/>
  <c r="H97"/>
  <c r="H82"/>
  <c r="H119" s="1"/>
  <c r="H83"/>
  <c r="H94"/>
  <c r="H131" s="1"/>
  <c r="H92"/>
  <c r="H95"/>
  <c r="H84"/>
  <c r="H88"/>
  <c r="H79"/>
  <c r="H103"/>
  <c r="H91"/>
  <c r="H100"/>
  <c r="H137" s="1"/>
  <c r="H104"/>
  <c r="H85"/>
  <c r="H87"/>
  <c r="H101"/>
  <c r="H138" s="1"/>
  <c r="H80"/>
  <c r="H117" s="1"/>
  <c r="H90"/>
  <c r="H127" s="1"/>
  <c r="H78"/>
  <c r="H115" s="1"/>
  <c r="G107"/>
  <c r="G142"/>
  <c r="J45"/>
  <c r="K40"/>
  <c r="J49"/>
  <c r="G126"/>
  <c r="G138"/>
  <c r="G141"/>
  <c r="G122"/>
  <c r="G131"/>
  <c r="G68"/>
  <c r="G130"/>
  <c r="G118"/>
  <c r="G133"/>
  <c r="G116"/>
  <c r="G120"/>
  <c r="G124"/>
  <c r="G128"/>
  <c r="G134"/>
  <c r="H124" l="1"/>
  <c r="H130"/>
  <c r="H128"/>
  <c r="H120"/>
  <c r="H133"/>
  <c r="H135"/>
  <c r="H121"/>
  <c r="G144"/>
  <c r="G145" s="1"/>
  <c r="H141"/>
  <c r="L40"/>
  <c r="K45"/>
  <c r="K49"/>
  <c r="J54"/>
  <c r="J61"/>
  <c r="H125"/>
  <c r="H116"/>
  <c r="H129"/>
  <c r="H134"/>
  <c r="H118"/>
  <c r="H136"/>
  <c r="H142"/>
  <c r="H107"/>
  <c r="I102"/>
  <c r="I90"/>
  <c r="I83"/>
  <c r="I98"/>
  <c r="I91"/>
  <c r="I128" s="1"/>
  <c r="I85"/>
  <c r="I104"/>
  <c r="I66"/>
  <c r="I78"/>
  <c r="I115" s="1"/>
  <c r="I92"/>
  <c r="I88"/>
  <c r="O4" i="31"/>
  <c r="I100" i="8"/>
  <c r="I93"/>
  <c r="I130" s="1"/>
  <c r="I96"/>
  <c r="I99"/>
  <c r="I136" s="1"/>
  <c r="I94"/>
  <c r="I86"/>
  <c r="I123" s="1"/>
  <c r="I97"/>
  <c r="I134" s="1"/>
  <c r="I84"/>
  <c r="I87"/>
  <c r="I81"/>
  <c r="I82"/>
  <c r="I119" s="1"/>
  <c r="I80"/>
  <c r="I117" s="1"/>
  <c r="I95"/>
  <c r="I132" s="1"/>
  <c r="I79"/>
  <c r="I103"/>
  <c r="I101"/>
  <c r="I138" s="1"/>
  <c r="I105"/>
  <c r="I89"/>
  <c r="H68"/>
  <c r="H122"/>
  <c r="H140"/>
  <c r="H132"/>
  <c r="H126"/>
  <c r="H123"/>
  <c r="I140" l="1"/>
  <c r="I133"/>
  <c r="I125"/>
  <c r="I116"/>
  <c r="I129"/>
  <c r="I124"/>
  <c r="I131"/>
  <c r="H144"/>
  <c r="H145" s="1"/>
  <c r="J95"/>
  <c r="J84"/>
  <c r="P4" i="31"/>
  <c r="J81" i="8"/>
  <c r="J66"/>
  <c r="J97"/>
  <c r="J105"/>
  <c r="J94"/>
  <c r="J103"/>
  <c r="J96"/>
  <c r="J99"/>
  <c r="J82"/>
  <c r="J119" s="1"/>
  <c r="J93"/>
  <c r="J104"/>
  <c r="J80"/>
  <c r="J85"/>
  <c r="J92"/>
  <c r="J87"/>
  <c r="J102"/>
  <c r="J91"/>
  <c r="J83"/>
  <c r="J120" s="1"/>
  <c r="J89"/>
  <c r="J79"/>
  <c r="J78"/>
  <c r="J115" s="1"/>
  <c r="J90"/>
  <c r="J98"/>
  <c r="J135" s="1"/>
  <c r="J100"/>
  <c r="J88"/>
  <c r="J86"/>
  <c r="J123" s="1"/>
  <c r="J101"/>
  <c r="L49"/>
  <c r="M40"/>
  <c r="L45"/>
  <c r="K54"/>
  <c r="K61"/>
  <c r="I120"/>
  <c r="I121"/>
  <c r="I135"/>
  <c r="I137"/>
  <c r="I139"/>
  <c r="I142"/>
  <c r="I107"/>
  <c r="I141"/>
  <c r="I68"/>
  <c r="I126"/>
  <c r="I118"/>
  <c r="I122"/>
  <c r="I127"/>
  <c r="J129" l="1"/>
  <c r="J133"/>
  <c r="J137"/>
  <c r="J127"/>
  <c r="I144"/>
  <c r="I145" s="1"/>
  <c r="J116"/>
  <c r="J139"/>
  <c r="J136"/>
  <c r="J125"/>
  <c r="J122"/>
  <c r="K99"/>
  <c r="K85"/>
  <c r="K66"/>
  <c r="K102"/>
  <c r="K83"/>
  <c r="K96"/>
  <c r="Q4" i="31"/>
  <c r="K98" i="8"/>
  <c r="K105"/>
  <c r="K78"/>
  <c r="K115" s="1"/>
  <c r="K86"/>
  <c r="K87"/>
  <c r="K94"/>
  <c r="K81"/>
  <c r="K92"/>
  <c r="K97"/>
  <c r="K82"/>
  <c r="K119" s="1"/>
  <c r="K91"/>
  <c r="K80"/>
  <c r="K90"/>
  <c r="K89"/>
  <c r="K100"/>
  <c r="K103"/>
  <c r="K88"/>
  <c r="K125" s="1"/>
  <c r="K101"/>
  <c r="K138" s="1"/>
  <c r="K95"/>
  <c r="K84"/>
  <c r="K104"/>
  <c r="K79"/>
  <c r="K116" s="1"/>
  <c r="K93"/>
  <c r="J107"/>
  <c r="J142"/>
  <c r="M49"/>
  <c r="M45"/>
  <c r="N40"/>
  <c r="J68"/>
  <c r="J130"/>
  <c r="J140"/>
  <c r="J132"/>
  <c r="L61"/>
  <c r="L54"/>
  <c r="J117"/>
  <c r="J138"/>
  <c r="J126"/>
  <c r="J124"/>
  <c r="J141"/>
  <c r="J134"/>
  <c r="J121"/>
  <c r="J128"/>
  <c r="J131"/>
  <c r="J118"/>
  <c r="K130" l="1"/>
  <c r="K136"/>
  <c r="K140"/>
  <c r="K123"/>
  <c r="K134"/>
  <c r="K141"/>
  <c r="K124"/>
  <c r="K131"/>
  <c r="J144"/>
  <c r="J145" s="1"/>
  <c r="L99"/>
  <c r="L100"/>
  <c r="L86"/>
  <c r="L102"/>
  <c r="L101"/>
  <c r="L83"/>
  <c r="L95"/>
  <c r="L97"/>
  <c r="L94"/>
  <c r="L96"/>
  <c r="L90"/>
  <c r="L104"/>
  <c r="L80"/>
  <c r="L88"/>
  <c r="L79"/>
  <c r="L92"/>
  <c r="L81"/>
  <c r="L118" s="1"/>
  <c r="R4" i="31"/>
  <c r="L85" i="8"/>
  <c r="L82"/>
  <c r="L105"/>
  <c r="L78"/>
  <c r="L115" s="1"/>
  <c r="L89"/>
  <c r="L84"/>
  <c r="L66"/>
  <c r="L103"/>
  <c r="L91"/>
  <c r="L128" s="1"/>
  <c r="L93"/>
  <c r="L130" s="1"/>
  <c r="L98"/>
  <c r="L87"/>
  <c r="M61"/>
  <c r="M54"/>
  <c r="K126"/>
  <c r="K120"/>
  <c r="K132"/>
  <c r="K137"/>
  <c r="K128"/>
  <c r="K118"/>
  <c r="K133"/>
  <c r="K122"/>
  <c r="K142"/>
  <c r="K107"/>
  <c r="N49"/>
  <c r="O40"/>
  <c r="N45"/>
  <c r="K121"/>
  <c r="K117"/>
  <c r="K129"/>
  <c r="K68"/>
  <c r="K127"/>
  <c r="K135"/>
  <c r="K139"/>
  <c r="L126" l="1"/>
  <c r="L116"/>
  <c r="L121"/>
  <c r="L141"/>
  <c r="L134"/>
  <c r="L135"/>
  <c r="L117"/>
  <c r="L138"/>
  <c r="L124"/>
  <c r="L140"/>
  <c r="K144"/>
  <c r="K145" s="1"/>
  <c r="N61"/>
  <c r="N54"/>
  <c r="O45"/>
  <c r="P40"/>
  <c r="O49"/>
  <c r="L107"/>
  <c r="L142"/>
  <c r="L131"/>
  <c r="L136"/>
  <c r="L125"/>
  <c r="L133"/>
  <c r="L120"/>
  <c r="L137"/>
  <c r="L68"/>
  <c r="M94"/>
  <c r="M78"/>
  <c r="M115" s="1"/>
  <c r="M85"/>
  <c r="M90"/>
  <c r="M86"/>
  <c r="M99"/>
  <c r="M104"/>
  <c r="M91"/>
  <c r="M128" s="1"/>
  <c r="M96"/>
  <c r="M93"/>
  <c r="S4" i="31"/>
  <c r="M105" i="8"/>
  <c r="M97"/>
  <c r="M100"/>
  <c r="M137" s="1"/>
  <c r="M82"/>
  <c r="M98"/>
  <c r="M66"/>
  <c r="M88"/>
  <c r="M89"/>
  <c r="M79"/>
  <c r="M81"/>
  <c r="M87"/>
  <c r="M83"/>
  <c r="M120" s="1"/>
  <c r="M84"/>
  <c r="M102"/>
  <c r="M95"/>
  <c r="M80"/>
  <c r="M103"/>
  <c r="M92"/>
  <c r="M101"/>
  <c r="M138" s="1"/>
  <c r="L122"/>
  <c r="L127"/>
  <c r="L132"/>
  <c r="L123"/>
  <c r="L119"/>
  <c r="L129"/>
  <c r="L139"/>
  <c r="M129" l="1"/>
  <c r="M68"/>
  <c r="M118"/>
  <c r="M123"/>
  <c r="M121"/>
  <c r="M116"/>
  <c r="L144"/>
  <c r="L145" s="1"/>
  <c r="M126"/>
  <c r="M139"/>
  <c r="M133"/>
  <c r="M131"/>
  <c r="O61"/>
  <c r="O54"/>
  <c r="N99"/>
  <c r="N101"/>
  <c r="N96"/>
  <c r="N88"/>
  <c r="N104"/>
  <c r="N98"/>
  <c r="N79"/>
  <c r="N90"/>
  <c r="N103"/>
  <c r="N84"/>
  <c r="N87"/>
  <c r="N85"/>
  <c r="N94"/>
  <c r="T4" i="31"/>
  <c r="N82" i="8"/>
  <c r="N91"/>
  <c r="N128" s="1"/>
  <c r="N95"/>
  <c r="N132" s="1"/>
  <c r="N80"/>
  <c r="N81"/>
  <c r="N93"/>
  <c r="N97"/>
  <c r="N66"/>
  <c r="N100"/>
  <c r="N86"/>
  <c r="N123" s="1"/>
  <c r="N102"/>
  <c r="N139" s="1"/>
  <c r="N105"/>
  <c r="N78"/>
  <c r="N115" s="1"/>
  <c r="N92"/>
  <c r="N129" s="1"/>
  <c r="N89"/>
  <c r="N83"/>
  <c r="M134"/>
  <c r="M132"/>
  <c r="M124"/>
  <c r="M125"/>
  <c r="M130"/>
  <c r="M136"/>
  <c r="M117"/>
  <c r="M119"/>
  <c r="M141"/>
  <c r="M122"/>
  <c r="M142"/>
  <c r="M107"/>
  <c r="P49"/>
  <c r="Q40"/>
  <c r="P45"/>
  <c r="M140"/>
  <c r="M135"/>
  <c r="M127"/>
  <c r="N68" l="1"/>
  <c r="N137"/>
  <c r="N120"/>
  <c r="N126"/>
  <c r="N134"/>
  <c r="N131"/>
  <c r="N118"/>
  <c r="N124"/>
  <c r="M144"/>
  <c r="M145" s="1"/>
  <c r="Q45"/>
  <c r="R40"/>
  <c r="Q49"/>
  <c r="O89"/>
  <c r="O80"/>
  <c r="O78"/>
  <c r="O115" s="1"/>
  <c r="U4" i="31"/>
  <c r="O103" i="8"/>
  <c r="O101"/>
  <c r="O90"/>
  <c r="O95"/>
  <c r="O98"/>
  <c r="O85"/>
  <c r="O87"/>
  <c r="O86"/>
  <c r="O83"/>
  <c r="O94"/>
  <c r="O102"/>
  <c r="O82"/>
  <c r="O104"/>
  <c r="O141" s="1"/>
  <c r="O92"/>
  <c r="O99"/>
  <c r="O100"/>
  <c r="O97"/>
  <c r="O79"/>
  <c r="O116" s="1"/>
  <c r="O81"/>
  <c r="O88"/>
  <c r="O105"/>
  <c r="O66"/>
  <c r="O84"/>
  <c r="O93"/>
  <c r="O91"/>
  <c r="O128" s="1"/>
  <c r="O96"/>
  <c r="P54"/>
  <c r="P61"/>
  <c r="N119"/>
  <c r="N116"/>
  <c r="N133"/>
  <c r="N130"/>
  <c r="N122"/>
  <c r="N127"/>
  <c r="N125"/>
  <c r="N140"/>
  <c r="N141"/>
  <c r="N136"/>
  <c r="N142"/>
  <c r="N107"/>
  <c r="N117"/>
  <c r="N121"/>
  <c r="N135"/>
  <c r="N138"/>
  <c r="O68" l="1"/>
  <c r="O140"/>
  <c r="O120"/>
  <c r="O133"/>
  <c r="N144"/>
  <c r="N145" s="1"/>
  <c r="O130"/>
  <c r="O125"/>
  <c r="O137"/>
  <c r="O122"/>
  <c r="O138"/>
  <c r="O142"/>
  <c r="O107"/>
  <c r="R49"/>
  <c r="R45"/>
  <c r="S40"/>
  <c r="O129"/>
  <c r="O131"/>
  <c r="O117"/>
  <c r="O121"/>
  <c r="O118"/>
  <c r="O136"/>
  <c r="O139"/>
  <c r="O124"/>
  <c r="O127"/>
  <c r="P86"/>
  <c r="P85"/>
  <c r="P88"/>
  <c r="P80"/>
  <c r="P84"/>
  <c r="P102"/>
  <c r="P93"/>
  <c r="P95"/>
  <c r="P104"/>
  <c r="P94"/>
  <c r="P101"/>
  <c r="P87"/>
  <c r="P81"/>
  <c r="P89"/>
  <c r="P98"/>
  <c r="P66"/>
  <c r="P68" s="1"/>
  <c r="P100"/>
  <c r="P79"/>
  <c r="P83"/>
  <c r="P78"/>
  <c r="P115" s="1"/>
  <c r="P105"/>
  <c r="P82"/>
  <c r="P97"/>
  <c r="P90"/>
  <c r="P92"/>
  <c r="P103"/>
  <c r="P140" s="1"/>
  <c r="V4" i="31"/>
  <c r="P91" i="8"/>
  <c r="P128" s="1"/>
  <c r="P96"/>
  <c r="P99"/>
  <c r="Q61"/>
  <c r="Q54"/>
  <c r="O119"/>
  <c r="O123"/>
  <c r="O132"/>
  <c r="O134"/>
  <c r="O135"/>
  <c r="O126"/>
  <c r="P120" l="1"/>
  <c r="P127"/>
  <c r="P133"/>
  <c r="P118"/>
  <c r="P136"/>
  <c r="P119"/>
  <c r="P116"/>
  <c r="O144"/>
  <c r="O145" s="1"/>
  <c r="P134"/>
  <c r="P138"/>
  <c r="P130"/>
  <c r="P125"/>
  <c r="P124"/>
  <c r="S49"/>
  <c r="S45"/>
  <c r="T40"/>
  <c r="P126"/>
  <c r="P131"/>
  <c r="P139"/>
  <c r="P122"/>
  <c r="Q83"/>
  <c r="Q95"/>
  <c r="Q85"/>
  <c r="Q82"/>
  <c r="Q87"/>
  <c r="W4" i="31"/>
  <c r="Q84" i="8"/>
  <c r="Q78"/>
  <c r="Q115" s="1"/>
  <c r="Q91"/>
  <c r="Q88"/>
  <c r="Q97"/>
  <c r="Q86"/>
  <c r="Q123" s="1"/>
  <c r="Q98"/>
  <c r="Q135" s="1"/>
  <c r="Q90"/>
  <c r="Q93"/>
  <c r="Q96"/>
  <c r="Q89"/>
  <c r="Q80"/>
  <c r="Q103"/>
  <c r="Q100"/>
  <c r="Q66"/>
  <c r="Q68" s="1"/>
  <c r="Q99"/>
  <c r="Q79"/>
  <c r="Q81"/>
  <c r="Q102"/>
  <c r="Q92"/>
  <c r="Q101"/>
  <c r="Q105"/>
  <c r="Q94"/>
  <c r="Q131" s="1"/>
  <c r="Q104"/>
  <c r="R54"/>
  <c r="R61"/>
  <c r="P132"/>
  <c r="P117"/>
  <c r="P142"/>
  <c r="P107"/>
  <c r="P135"/>
  <c r="P129"/>
  <c r="P137"/>
  <c r="P141"/>
  <c r="P121"/>
  <c r="P123"/>
  <c r="P144" l="1"/>
  <c r="P145" s="1"/>
  <c r="Q116"/>
  <c r="Q120"/>
  <c r="Q139"/>
  <c r="Q141"/>
  <c r="Q129"/>
  <c r="Q136"/>
  <c r="Q117"/>
  <c r="Q127"/>
  <c r="Q125"/>
  <c r="Q121"/>
  <c r="S61"/>
  <c r="S54"/>
  <c r="Q132"/>
  <c r="Q138"/>
  <c r="Q140"/>
  <c r="Q130"/>
  <c r="Q134"/>
  <c r="Q122"/>
  <c r="R91"/>
  <c r="R104"/>
  <c r="R79"/>
  <c r="X4" i="31"/>
  <c r="R99" i="8"/>
  <c r="R66"/>
  <c r="R68" s="1"/>
  <c r="R82"/>
  <c r="R84"/>
  <c r="R101"/>
  <c r="R95"/>
  <c r="R90"/>
  <c r="R85"/>
  <c r="R122" s="1"/>
  <c r="R80"/>
  <c r="R98"/>
  <c r="R94"/>
  <c r="R100"/>
  <c r="R96"/>
  <c r="R133" s="1"/>
  <c r="R92"/>
  <c r="R78"/>
  <c r="R115" s="1"/>
  <c r="R89"/>
  <c r="R83"/>
  <c r="R86"/>
  <c r="R87"/>
  <c r="R81"/>
  <c r="R93"/>
  <c r="R102"/>
  <c r="R88"/>
  <c r="R105"/>
  <c r="R97"/>
  <c r="R103"/>
  <c r="R140" s="1"/>
  <c r="Q107"/>
  <c r="Q142"/>
  <c r="U40"/>
  <c r="T49"/>
  <c r="T45"/>
  <c r="Q118"/>
  <c r="Q137"/>
  <c r="Q133"/>
  <c r="Q119"/>
  <c r="Q126"/>
  <c r="Q128"/>
  <c r="Q124"/>
  <c r="R125" l="1"/>
  <c r="R130"/>
  <c r="R123"/>
  <c r="R120"/>
  <c r="R117"/>
  <c r="R138"/>
  <c r="R136"/>
  <c r="R128"/>
  <c r="Q144"/>
  <c r="Q145" s="1"/>
  <c r="R124"/>
  <c r="U49"/>
  <c r="V40"/>
  <c r="U45"/>
  <c r="S89"/>
  <c r="S91"/>
  <c r="S66"/>
  <c r="S68" s="1"/>
  <c r="S94"/>
  <c r="S92"/>
  <c r="S83"/>
  <c r="S95"/>
  <c r="S80"/>
  <c r="S78"/>
  <c r="S115" s="1"/>
  <c r="S90"/>
  <c r="S85"/>
  <c r="Y4" i="31"/>
  <c r="S99" i="8"/>
  <c r="S79"/>
  <c r="S102"/>
  <c r="S98"/>
  <c r="S82"/>
  <c r="S96"/>
  <c r="S101"/>
  <c r="S93"/>
  <c r="S104"/>
  <c r="S103"/>
  <c r="S86"/>
  <c r="S123" s="1"/>
  <c r="S84"/>
  <c r="S97"/>
  <c r="S105"/>
  <c r="S87"/>
  <c r="S124" s="1"/>
  <c r="S100"/>
  <c r="S137" s="1"/>
  <c r="S88"/>
  <c r="S81"/>
  <c r="T61"/>
  <c r="T54"/>
  <c r="R134"/>
  <c r="R139"/>
  <c r="R129"/>
  <c r="R135"/>
  <c r="R132"/>
  <c r="R141"/>
  <c r="R131"/>
  <c r="R127"/>
  <c r="R119"/>
  <c r="R116"/>
  <c r="R107"/>
  <c r="R142"/>
  <c r="R118"/>
  <c r="R126"/>
  <c r="R137"/>
  <c r="R121"/>
  <c r="S118" l="1"/>
  <c r="S130"/>
  <c r="S116"/>
  <c r="S127"/>
  <c r="S121"/>
  <c r="S129"/>
  <c r="R144"/>
  <c r="R145" s="1"/>
  <c r="S138"/>
  <c r="S122"/>
  <c r="S132"/>
  <c r="S142"/>
  <c r="S107"/>
  <c r="U61"/>
  <c r="U54"/>
  <c r="S140"/>
  <c r="S133"/>
  <c r="S120"/>
  <c r="S128"/>
  <c r="W40"/>
  <c r="V45"/>
  <c r="V49"/>
  <c r="S135"/>
  <c r="S117"/>
  <c r="S131"/>
  <c r="T94"/>
  <c r="T88"/>
  <c r="T79"/>
  <c r="T83"/>
  <c r="T93"/>
  <c r="T92"/>
  <c r="T81"/>
  <c r="T104"/>
  <c r="T103"/>
  <c r="T96"/>
  <c r="T80"/>
  <c r="T117" s="1"/>
  <c r="T101"/>
  <c r="T100"/>
  <c r="T102"/>
  <c r="T90"/>
  <c r="T84"/>
  <c r="T121" s="1"/>
  <c r="Z4" i="31"/>
  <c r="T85" i="8"/>
  <c r="T82"/>
  <c r="T119" s="1"/>
  <c r="T91"/>
  <c r="T105"/>
  <c r="T87"/>
  <c r="T98"/>
  <c r="T66"/>
  <c r="T68" s="1"/>
  <c r="T86"/>
  <c r="T99"/>
  <c r="T136" s="1"/>
  <c r="T95"/>
  <c r="T78"/>
  <c r="T115" s="1"/>
  <c r="T97"/>
  <c r="T89"/>
  <c r="T126" s="1"/>
  <c r="S139"/>
  <c r="S125"/>
  <c r="S134"/>
  <c r="S141"/>
  <c r="S119"/>
  <c r="S136"/>
  <c r="S126"/>
  <c r="T134" l="1"/>
  <c r="T128"/>
  <c r="T132"/>
  <c r="S144"/>
  <c r="S145" s="1"/>
  <c r="T138"/>
  <c r="T141"/>
  <c r="T120"/>
  <c r="T123"/>
  <c r="T140"/>
  <c r="T130"/>
  <c r="W45"/>
  <c r="X40"/>
  <c r="W49"/>
  <c r="T135"/>
  <c r="T127"/>
  <c r="T118"/>
  <c r="T116"/>
  <c r="T107"/>
  <c r="T142"/>
  <c r="V61"/>
  <c r="V54"/>
  <c r="U81"/>
  <c r="U79"/>
  <c r="U97"/>
  <c r="U82"/>
  <c r="U96"/>
  <c r="U66"/>
  <c r="U68" s="1"/>
  <c r="U98"/>
  <c r="U135" s="1"/>
  <c r="U90"/>
  <c r="U103"/>
  <c r="U89"/>
  <c r="U94"/>
  <c r="U86"/>
  <c r="U105"/>
  <c r="AA4" i="31"/>
  <c r="U85" i="8"/>
  <c r="U80"/>
  <c r="U117" s="1"/>
  <c r="U93"/>
  <c r="U104"/>
  <c r="U95"/>
  <c r="U132" s="1"/>
  <c r="U92"/>
  <c r="U91"/>
  <c r="U83"/>
  <c r="U100"/>
  <c r="U88"/>
  <c r="U99"/>
  <c r="U102"/>
  <c r="U87"/>
  <c r="U84"/>
  <c r="U121" s="1"/>
  <c r="U78"/>
  <c r="U115" s="1"/>
  <c r="U101"/>
  <c r="T137"/>
  <c r="T131"/>
  <c r="T124"/>
  <c r="T122"/>
  <c r="T139"/>
  <c r="T133"/>
  <c r="T129"/>
  <c r="T125"/>
  <c r="U124" l="1"/>
  <c r="U127"/>
  <c r="U136"/>
  <c r="U140"/>
  <c r="U130"/>
  <c r="T144"/>
  <c r="T145" s="1"/>
  <c r="U128"/>
  <c r="U120"/>
  <c r="U142"/>
  <c r="U107"/>
  <c r="X45"/>
  <c r="X49"/>
  <c r="AA40"/>
  <c r="U133"/>
  <c r="U118"/>
  <c r="U138"/>
  <c r="U139"/>
  <c r="U141"/>
  <c r="U126"/>
  <c r="U116"/>
  <c r="V89"/>
  <c r="V97"/>
  <c r="V105"/>
  <c r="V79"/>
  <c r="V90"/>
  <c r="V127" s="1"/>
  <c r="V91"/>
  <c r="V87"/>
  <c r="V104"/>
  <c r="V66"/>
  <c r="V68" s="1"/>
  <c r="V93"/>
  <c r="V101"/>
  <c r="V103"/>
  <c r="V102"/>
  <c r="AB4" i="31"/>
  <c r="V81" i="8"/>
  <c r="V86"/>
  <c r="V78"/>
  <c r="V115" s="1"/>
  <c r="V95"/>
  <c r="V98"/>
  <c r="V96"/>
  <c r="V84"/>
  <c r="V99"/>
  <c r="V85"/>
  <c r="V94"/>
  <c r="V92"/>
  <c r="V100"/>
  <c r="V137" s="1"/>
  <c r="V82"/>
  <c r="V119" s="1"/>
  <c r="V80"/>
  <c r="V117" s="1"/>
  <c r="V88"/>
  <c r="V83"/>
  <c r="W61"/>
  <c r="W54"/>
  <c r="U137"/>
  <c r="U122"/>
  <c r="U131"/>
  <c r="U134"/>
  <c r="U125"/>
  <c r="U129"/>
  <c r="U123"/>
  <c r="U119"/>
  <c r="V135" l="1"/>
  <c r="V131"/>
  <c r="V133"/>
  <c r="V125"/>
  <c r="V129"/>
  <c r="V139"/>
  <c r="V121"/>
  <c r="V122"/>
  <c r="V138"/>
  <c r="U144"/>
  <c r="U145" s="1"/>
  <c r="W96"/>
  <c r="W99"/>
  <c r="W90"/>
  <c r="W66"/>
  <c r="W68" s="1"/>
  <c r="W92"/>
  <c r="W97"/>
  <c r="W83"/>
  <c r="W84"/>
  <c r="W93"/>
  <c r="W130" s="1"/>
  <c r="W81"/>
  <c r="AC4" i="31"/>
  <c r="W102" i="8"/>
  <c r="W104"/>
  <c r="W89"/>
  <c r="W86"/>
  <c r="W98"/>
  <c r="W105"/>
  <c r="W87"/>
  <c r="W78"/>
  <c r="W115" s="1"/>
  <c r="W95"/>
  <c r="W85"/>
  <c r="W82"/>
  <c r="W119" s="1"/>
  <c r="W91"/>
  <c r="W128" s="1"/>
  <c r="W88"/>
  <c r="W103"/>
  <c r="W94"/>
  <c r="W80"/>
  <c r="W100"/>
  <c r="W101"/>
  <c r="W79"/>
  <c r="Y61"/>
  <c r="AB40"/>
  <c r="AA45"/>
  <c r="V126"/>
  <c r="V120"/>
  <c r="V136"/>
  <c r="V132"/>
  <c r="V130"/>
  <c r="V128"/>
  <c r="V134"/>
  <c r="V142"/>
  <c r="V107"/>
  <c r="V118"/>
  <c r="V124"/>
  <c r="X54"/>
  <c r="AA54" s="1"/>
  <c r="X61"/>
  <c r="AA49"/>
  <c r="AB49" s="1"/>
  <c r="V123"/>
  <c r="V140"/>
  <c r="V141"/>
  <c r="V116"/>
  <c r="W137" l="1"/>
  <c r="W125"/>
  <c r="W132"/>
  <c r="W135"/>
  <c r="W138"/>
  <c r="W140"/>
  <c r="W122"/>
  <c r="V144"/>
  <c r="V145" s="1"/>
  <c r="W117"/>
  <c r="W141"/>
  <c r="W129"/>
  <c r="W133"/>
  <c r="W116"/>
  <c r="W131"/>
  <c r="W124"/>
  <c r="W126"/>
  <c r="W118"/>
  <c r="W134"/>
  <c r="W136"/>
  <c r="W107"/>
  <c r="W142"/>
  <c r="X93"/>
  <c r="X101"/>
  <c r="X97"/>
  <c r="X105"/>
  <c r="X96"/>
  <c r="AD4" i="31"/>
  <c r="X100" i="8"/>
  <c r="X92"/>
  <c r="X81"/>
  <c r="X86"/>
  <c r="X80"/>
  <c r="X94"/>
  <c r="X79"/>
  <c r="X87"/>
  <c r="X124" s="1"/>
  <c r="X82"/>
  <c r="X98"/>
  <c r="X135" s="1"/>
  <c r="X83"/>
  <c r="X88"/>
  <c r="X125" s="1"/>
  <c r="X103"/>
  <c r="X102"/>
  <c r="X139" s="1"/>
  <c r="X104"/>
  <c r="X99"/>
  <c r="X90"/>
  <c r="X66"/>
  <c r="X89"/>
  <c r="X95"/>
  <c r="X84"/>
  <c r="X78"/>
  <c r="X115" s="1"/>
  <c r="X85"/>
  <c r="X91"/>
  <c r="AA61"/>
  <c r="Y104"/>
  <c r="Y141" s="1"/>
  <c r="Y86"/>
  <c r="Y103"/>
  <c r="Y83"/>
  <c r="Y66"/>
  <c r="Y93"/>
  <c r="Y80"/>
  <c r="Y99"/>
  <c r="Y88"/>
  <c r="Y125" s="1"/>
  <c r="Y101"/>
  <c r="Y100"/>
  <c r="Y94"/>
  <c r="Y90"/>
  <c r="Y96"/>
  <c r="Y87"/>
  <c r="Y97"/>
  <c r="Y85"/>
  <c r="Y122" s="1"/>
  <c r="Y81"/>
  <c r="Y84"/>
  <c r="Y89"/>
  <c r="Y102"/>
  <c r="Y92"/>
  <c r="Y91"/>
  <c r="Y78"/>
  <c r="Y115" s="1"/>
  <c r="Y98"/>
  <c r="Y135" s="1"/>
  <c r="AE4" i="31"/>
  <c r="Y82" i="8"/>
  <c r="Y79"/>
  <c r="Y116" s="1"/>
  <c r="Y95"/>
  <c r="Y132" s="1"/>
  <c r="Y105"/>
  <c r="W123"/>
  <c r="W120"/>
  <c r="W127"/>
  <c r="W139"/>
  <c r="W121"/>
  <c r="Y142" l="1"/>
  <c r="Y129"/>
  <c r="Y118"/>
  <c r="Y138"/>
  <c r="Y123"/>
  <c r="X122"/>
  <c r="X126"/>
  <c r="X141"/>
  <c r="X120"/>
  <c r="X116"/>
  <c r="X118"/>
  <c r="X133"/>
  <c r="X130"/>
  <c r="X132"/>
  <c r="W144"/>
  <c r="W145" s="1"/>
  <c r="Y126"/>
  <c r="Y120"/>
  <c r="Y133"/>
  <c r="Y130"/>
  <c r="Y119"/>
  <c r="Y128"/>
  <c r="Y121"/>
  <c r="Y124"/>
  <c r="Y137"/>
  <c r="Y117"/>
  <c r="Y140"/>
  <c r="X128"/>
  <c r="X136"/>
  <c r="X123"/>
  <c r="X138"/>
  <c r="AA68"/>
  <c r="B66"/>
  <c r="Y134"/>
  <c r="Y131"/>
  <c r="Y136"/>
  <c r="X121"/>
  <c r="X127"/>
  <c r="X140"/>
  <c r="X119"/>
  <c r="X117"/>
  <c r="X137"/>
  <c r="X134"/>
  <c r="C10"/>
  <c r="X68"/>
  <c r="AA66"/>
  <c r="X107"/>
  <c r="X142"/>
  <c r="Y139"/>
  <c r="Y127"/>
  <c r="X131"/>
  <c r="X129"/>
  <c r="Y145" l="1"/>
  <c r="X144"/>
  <c r="X145" s="1"/>
</calcChain>
</file>

<file path=xl/comments1.xml><?xml version="1.0" encoding="utf-8"?>
<comments xmlns="http://schemas.openxmlformats.org/spreadsheetml/2006/main">
  <authors>
    <author xml:space="preserve"> </author>
    <author>Tina Jayaweera</author>
  </authors>
  <commentList>
    <comment ref="I6" authorId="0">
      <text>
        <r>
          <rPr>
            <b/>
            <sz val="8"/>
            <color indexed="81"/>
            <rFont val="Tahoma"/>
            <family val="2"/>
          </rPr>
          <t xml:space="preserve"> :ProCost</t>
        </r>
        <r>
          <rPr>
            <sz val="8"/>
            <color indexed="81"/>
            <rFont val="Tahoma"/>
            <family val="2"/>
          </rPr>
          <t xml:space="preserve">
Periodic replacement costs and savings of the measure.
These are costs and savings that occur periodically, but at different periods than annually.  
Can be positive or negative.  Periodic replacement costs for both the measure and the baseline measure should be included if applicable. 
ProCost can analyze these costs in two ways dependent on the 'Repeat Periodic Replacement' switch in the ProData page.  When set to 'On',  ProCost repeats  replacement costs for multiple times over the life of a measure depending on the  input period and measure life.  For example fluorescent lamps may have a 4-year replacement cycle that repeats 3 times in a 15-year measure life.  When set to 'Off', ProCost reads the period as the year after installation that the replacement cost occurs and does not subsequently  reinstall or repeat the replacement costs.  For example a compressor may be replaced only once in the life of a heat-pump system.
Example:  A new fluorescent lighting systems may have a measure life of 15 years, and a  lamp life of five years. Two lamps per fixture must be replaced at years 6 and 11.  Lamp and labor costs, expressed as positive costs, are entered as a cost and the period would be entered as 5.   The baseline measure may have a four year lamp life and would have required a three-lamp replacement at years 5, 9 and 13.  Lamp and labor replacement costs would be entered as annual savings in dollars with a 4-year period.  ProCost determines the net present value of the two cost streams.   </t>
        </r>
      </text>
    </comment>
    <comment ref="O6" authorId="0">
      <text>
        <r>
          <rPr>
            <b/>
            <sz val="8"/>
            <color indexed="81"/>
            <rFont val="Tahoma"/>
            <family val="2"/>
          </rPr>
          <t xml:space="preserve"> :ProCost</t>
        </r>
        <r>
          <rPr>
            <sz val="8"/>
            <color indexed="81"/>
            <rFont val="Tahoma"/>
            <family val="2"/>
          </rPr>
          <t xml:space="preserve">
If the measure has gas savings for increases, enter the annual savings and shape of the savings here.
Example:  Clothes washer saves electric motor and dryer energy and gas water heat.  </t>
        </r>
      </text>
    </comment>
    <comment ref="A7" authorId="0">
      <text>
        <r>
          <rPr>
            <b/>
            <sz val="8"/>
            <color indexed="81"/>
            <rFont val="Tahoma"/>
            <family val="2"/>
          </rPr>
          <t xml:space="preserve"> :ProCost</t>
        </r>
        <r>
          <rPr>
            <sz val="8"/>
            <color indexed="81"/>
            <rFont val="Tahoma"/>
            <family val="2"/>
          </rPr>
          <t xml:space="preserve">
Category for the measure.  
Individual measures can be grouped into categories.  ProCost output is reported by measure and by category.  
All measures must belong to at least one category.  Category name can be the same as measure name.  
Example:  Measures can be combined into one category if they have components with different load shapes or measure lives.  On wash machines there may be one load shape for the electric motor savings component, a second load shape for the electric water heat savings component and a third shape for electric dryer savings component.</t>
        </r>
      </text>
    </comment>
    <comment ref="B7" authorId="0">
      <text>
        <r>
          <rPr>
            <b/>
            <sz val="8"/>
            <color indexed="81"/>
            <rFont val="Tahoma"/>
            <family val="2"/>
          </rPr>
          <t xml:space="preserve"> :ProCost
</t>
        </r>
        <r>
          <rPr>
            <sz val="8"/>
            <color indexed="81"/>
            <rFont val="Tahoma"/>
            <family val="2"/>
          </rPr>
          <t>Name of Measure.  User-defined.  
For PTR measures, defined naming conventions apply.</t>
        </r>
        <r>
          <rPr>
            <sz val="8"/>
            <color indexed="81"/>
            <rFont val="Tahoma"/>
            <family val="2"/>
          </rPr>
          <t xml:space="preserve">
</t>
        </r>
      </text>
    </comment>
    <comment ref="C7" authorId="0">
      <text>
        <r>
          <rPr>
            <b/>
            <sz val="8"/>
            <color indexed="81"/>
            <rFont val="Tahoma"/>
            <family val="2"/>
          </rPr>
          <t xml:space="preserve"> :ProCost</t>
        </r>
        <r>
          <rPr>
            <sz val="8"/>
            <color indexed="81"/>
            <rFont val="Tahoma"/>
            <family val="2"/>
          </rPr>
          <t xml:space="preserve">
Annual electric savings for the measure in kWh at the site.  May be positive, negative or zero.
Savings are incremental to the baseline alternative.</t>
        </r>
      </text>
    </comment>
    <comment ref="D7" authorId="0">
      <text>
        <r>
          <rPr>
            <b/>
            <sz val="8"/>
            <color indexed="81"/>
            <rFont val="Tahoma"/>
            <family val="2"/>
          </rPr>
          <t xml:space="preserve"> :ProCost</t>
        </r>
        <r>
          <rPr>
            <sz val="8"/>
            <color indexed="81"/>
            <rFont val="Tahoma"/>
            <family val="2"/>
          </rPr>
          <t xml:space="preserve">
Physical life of the measure in years.  Must be &gt;=1.</t>
        </r>
      </text>
    </comment>
    <comment ref="E7" authorId="0">
      <text>
        <r>
          <rPr>
            <b/>
            <sz val="8"/>
            <color indexed="81"/>
            <rFont val="Tahoma"/>
            <family val="2"/>
          </rPr>
          <t xml:space="preserve"> :ProCost</t>
        </r>
        <r>
          <rPr>
            <sz val="8"/>
            <color indexed="81"/>
            <rFont val="Tahoma"/>
            <family val="2"/>
          </rPr>
          <t xml:space="preserve">
Initial cost to install the measure in dollars.  Costs are incremental to the baseline alternative.
Dollars must be denominated in the same year as 'Input Cost Reference Year' input on the ProData page.</t>
        </r>
      </text>
    </comment>
    <comment ref="F7" authorId="0">
      <text>
        <r>
          <rPr>
            <b/>
            <sz val="8"/>
            <color indexed="81"/>
            <rFont val="Tahoma"/>
            <family val="2"/>
          </rPr>
          <t xml:space="preserve"> :ProCost</t>
        </r>
        <r>
          <rPr>
            <sz val="8"/>
            <color indexed="81"/>
            <rFont val="Tahoma"/>
            <family val="2"/>
          </rPr>
          <t xml:space="preserve">
Annual operations and maintenance cost for the measure in dollars.  Must be incremental cost over the baseline alternative.  May be positive, negative or zero.  
Dollars must be denominated in the same year as 'Input Cost Reference Year' input on the ProData page. 
O&amp;M costs are entered as positive values.    Negative values represent O&amp;M savings compared to the baseline alternative. 
Example:  Annualized maintenance cost for a heat pump heating system compared to a baseline electric resistance  heating system.
</t>
        </r>
      </text>
    </comment>
    <comment ref="G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H7" authorId="0">
      <text>
        <r>
          <rPr>
            <b/>
            <sz val="8"/>
            <color indexed="81"/>
            <rFont val="Tahoma"/>
            <family val="2"/>
          </rPr>
          <t xml:space="preserve"> :ProCost</t>
        </r>
        <r>
          <rPr>
            <sz val="8"/>
            <color indexed="81"/>
            <rFont val="Tahoma"/>
            <family val="2"/>
          </rPr>
          <t xml:space="preserve">
Annual value of any non-energy benefits of the measure, relative to the baseline alternative.  
Expressed in dollars per year and denominated in dollars of the 'Cost Reference Year'.
Positive value represents dollar savings.  Negative value represents dollar cost.
Example:  Water, detergent and sewer savings from efficient clothes washer.</t>
        </r>
      </text>
    </comment>
    <comment ref="I7" authorId="0">
      <text>
        <r>
          <rPr>
            <b/>
            <sz val="8"/>
            <color indexed="81"/>
            <rFont val="Tahoma"/>
            <family val="2"/>
          </rPr>
          <t xml:space="preserve"> :</t>
        </r>
        <r>
          <rPr>
            <sz val="8"/>
            <color indexed="81"/>
            <rFont val="Tahoma"/>
            <family val="2"/>
          </rPr>
          <t xml:space="preserve">
Cost in dollars that is incurred  for Period 1.  Positive value if cost.  Negative value if savings.
Dollars must be denominated in the same year as 'Input Cost Reference Year' input on the ProData page.</t>
        </r>
      </text>
    </comment>
    <comment ref="J7" authorId="0">
      <text>
        <r>
          <rPr>
            <b/>
            <sz val="8"/>
            <color indexed="81"/>
            <rFont val="Tahoma"/>
            <family val="2"/>
          </rPr>
          <t xml:space="preserve"> :ProCost</t>
        </r>
        <r>
          <rPr>
            <sz val="8"/>
            <color indexed="81"/>
            <rFont val="Tahoma"/>
            <family val="2"/>
          </rPr>
          <t xml:space="preserve">
Duration of Period1.  The time at which  Period 1 costs, or savings, occur.  
In years.</t>
        </r>
      </text>
    </comment>
    <comment ref="K7" authorId="0">
      <text>
        <r>
          <rPr>
            <b/>
            <sz val="8"/>
            <color indexed="81"/>
            <rFont val="Tahoma"/>
            <family val="2"/>
          </rPr>
          <t xml:space="preserve"> :</t>
        </r>
        <r>
          <rPr>
            <sz val="8"/>
            <color indexed="81"/>
            <rFont val="Tahoma"/>
            <family val="2"/>
          </rPr>
          <t xml:space="preserve">
Cost in dollars that is incurred  for Period 2  Positive value if cost.  Negative value if savings.
Dollars must be denominated in the same year as 'Input Cost Reference Year' input on the ProData page.</t>
        </r>
      </text>
    </comment>
    <comment ref="L7" authorId="0">
      <text>
        <r>
          <rPr>
            <b/>
            <sz val="8"/>
            <color indexed="81"/>
            <rFont val="Tahoma"/>
            <family val="2"/>
          </rPr>
          <t xml:space="preserve"> :ProCost</t>
        </r>
        <r>
          <rPr>
            <sz val="8"/>
            <color indexed="81"/>
            <rFont val="Tahoma"/>
            <family val="2"/>
          </rPr>
          <t xml:space="preserve">
Duration of Period 2.  The time at which  Period 2 costs, or savings, occur.  
In years.</t>
        </r>
      </text>
    </comment>
    <comment ref="M7" authorId="0">
      <text>
        <r>
          <rPr>
            <b/>
            <sz val="8"/>
            <color indexed="81"/>
            <rFont val="Tahoma"/>
            <family val="2"/>
          </rPr>
          <t xml:space="preserve"> :</t>
        </r>
        <r>
          <rPr>
            <sz val="8"/>
            <color indexed="81"/>
            <rFont val="Tahoma"/>
            <family val="2"/>
          </rPr>
          <t xml:space="preserve">
Cost in dollars that is incurred  for Period 3.  Positive value if cost.  Negative value if savings.
Dollars must be denominated in the same year as 'Input Cost Reference Year' input on the ProData page.</t>
        </r>
      </text>
    </comment>
    <comment ref="N7" authorId="0">
      <text>
        <r>
          <rPr>
            <b/>
            <sz val="8"/>
            <color indexed="81"/>
            <rFont val="Tahoma"/>
            <family val="2"/>
          </rPr>
          <t xml:space="preserve"> :ProCost</t>
        </r>
        <r>
          <rPr>
            <sz val="8"/>
            <color indexed="81"/>
            <rFont val="Tahoma"/>
            <family val="2"/>
          </rPr>
          <t xml:space="preserve">
Duration of Period 3.  The time at which  Period 3 costs, or savings, occur.  
In years.</t>
        </r>
      </text>
    </comment>
    <comment ref="O7" authorId="0">
      <text>
        <r>
          <rPr>
            <b/>
            <sz val="8"/>
            <color indexed="81"/>
            <rFont val="Tahoma"/>
            <family val="2"/>
          </rPr>
          <t xml:space="preserve"> :</t>
        </r>
        <r>
          <rPr>
            <sz val="8"/>
            <color indexed="81"/>
            <rFont val="Tahoma"/>
            <family val="2"/>
          </rPr>
          <t xml:space="preserve">
Annual gas savings, or increases, in therms.</t>
        </r>
      </text>
    </comment>
    <comment ref="P7" authorId="0">
      <text>
        <r>
          <rPr>
            <b/>
            <sz val="8"/>
            <color indexed="81"/>
            <rFont val="Tahoma"/>
            <family val="2"/>
          </rPr>
          <t xml:space="preserve"> :ProCost</t>
        </r>
        <r>
          <rPr>
            <sz val="8"/>
            <color indexed="81"/>
            <rFont val="Tahoma"/>
            <family val="2"/>
          </rPr>
          <t xml:space="preserve">
Name of the pointer to the shape of the savings.  
The shapes represent the daily and monthly shape of the savings in four time segments for each month of the year.  Shape of the savings is relative to the baseline alternative.
These shapes are in the MC_AND_Loadshape file.   
</t>
        </r>
      </text>
    </comment>
    <comment ref="BH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35"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35"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35"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H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 ref="BM41" authorId="1">
      <text>
        <r>
          <rPr>
            <sz val="9"/>
            <color indexed="81"/>
            <rFont val="Tahoma"/>
            <family val="2"/>
          </rPr>
          <t>Direct and program administrative costs of the measure to sponsor.  Separate costs for each sponsor.
Depends on share of costs incurred by sponsor, sponsor cost of capital, and financing term which are user-defined inputs.  Includes applicable Capital, O&amp;M, Periodic Replacement and Program Administrative costs.  Sponsor costs are levelized over program life.
Does not include any adjustments for benefit.
NOTE:  Units are per kWh for 'Electric' runs and per therm for 'Gas' runs for all sponsors.</t>
        </r>
      </text>
    </comment>
    <comment ref="CE41" authorId="1">
      <text>
        <r>
          <rPr>
            <sz val="9"/>
            <color indexed="81"/>
            <rFont val="Tahoma"/>
            <family val="2"/>
          </rPr>
          <t xml:space="preserve">All costs minus all benefits regardless of which sponsor incurs the cost or accrues the benefits.
TRC Net Levelized Cost includes all applicable costs and all benefits.  In addition to energy system costs and benefits, TRC Net Levelized Cost includes non-energy, other-fuel, O&amp;M, periodic-replacement and risk-mitigation benefits and costs.
TRC Net Levelized Cost corresponds to TRC B/C ratios with regard to the costs and benefits included.  Benefits are subtracted from costs, then levelized over the life of the measure.
The Risk-Mitigation credit is used to determine program cost-effectiveness and impacts both the TRC B/C ratio and the TRC Net Levelized Cost.  If Risk-Mitigation credit is non-zero, TRC Levelized Cost will be reduced by the risk-mitigation benefit.
When using ProCost to build conservation supply curves, the user should set the Risk-Mitigation Credit to zero so the credit is not reflected in the supply curves. </t>
        </r>
      </text>
    </comment>
    <comment ref="CW41" authorId="1">
      <text>
        <r>
          <rPr>
            <sz val="9"/>
            <color indexed="81"/>
            <rFont val="Tahoma"/>
            <family val="2"/>
          </rPr>
          <t>Direct and program administrative costs incurred by the utility system minus benefits that accrue to the utility system.There are separate Utility System Net Levelized Costs for the electric and the gas system.  
Utility system benefits include deferred transmission and distribution system capacity, risk-mitigation and Regional Act credit all of which are user-determined inputs.Utility System benefits do not include any  non-energy benefits  such as, other-fuel benefits, O&amp;M benefits or periodic replacement benefits which generally accrue to the customer or to non-utility sponsors.
Utility System Net Levelized Costs correspond to Utility System B/C ratio with regard to the costs and benefits included.  Benefits are subtracted from costs, then levelized over the life of the measure
The Risk-Mitigation credit is used to determine program cost-effectiveness and impacts both the Utility System B/C ratio and the Utility System Net Levelized Cost.  If the Risk-Mitigation credit is non-zero, the Utility System Net Levelized Cost will be reduced by the Risk-Mitigation benefit.
When using ProCost to build conservation supply curves, the user should set the Risk-Mitigation Credit to zero so the credit is not reflected in the supply curves.</t>
        </r>
      </text>
    </comment>
  </commentList>
</comments>
</file>

<file path=xl/comments2.xml><?xml version="1.0" encoding="utf-8"?>
<comments xmlns="http://schemas.openxmlformats.org/spreadsheetml/2006/main">
  <authors>
    <author>Hadley</author>
    <author>Tina Jayaweera</author>
  </authors>
  <commentList>
    <comment ref="D10" authorId="0">
      <text>
        <r>
          <rPr>
            <b/>
            <sz val="9"/>
            <color indexed="81"/>
            <rFont val="Tahoma"/>
            <family val="2"/>
          </rPr>
          <t>Hadley:</t>
        </r>
        <r>
          <rPr>
            <sz val="9"/>
            <color indexed="81"/>
            <rFont val="Tahoma"/>
            <family val="2"/>
          </rPr>
          <t xml:space="preserve">
Represents average "electrically heated" house.</t>
        </r>
      </text>
    </comment>
    <comment ref="E10" authorId="1">
      <text>
        <r>
          <rPr>
            <b/>
            <sz val="9"/>
            <color indexed="81"/>
            <rFont val="Tahoma"/>
            <family val="2"/>
          </rPr>
          <t>Tina Jayaweera:</t>
        </r>
        <r>
          <rPr>
            <sz val="9"/>
            <color indexed="81"/>
            <rFont val="Tahoma"/>
            <family val="2"/>
          </rPr>
          <t xml:space="preserve">
reduction in wood heat usage</t>
        </r>
      </text>
    </comment>
  </commentList>
</comments>
</file>

<file path=xl/sharedStrings.xml><?xml version="1.0" encoding="utf-8"?>
<sst xmlns="http://schemas.openxmlformats.org/spreadsheetml/2006/main" count="1049" uniqueCount="503">
  <si>
    <t>Data Set Name</t>
  </si>
  <si>
    <t>Measure Index Name</t>
  </si>
  <si>
    <t>Costs must be denominated in the same year as 'Input Cost Reference Year' =</t>
  </si>
  <si>
    <t>Input Data</t>
  </si>
  <si>
    <t>Periodic Replacement Costs and Savings and Replacement Period</t>
  </si>
  <si>
    <t>Gas Inputs</t>
  </si>
  <si>
    <t>Category Name</t>
  </si>
  <si>
    <t>Measure Name</t>
  </si>
  <si>
    <t>Savings (kwh/yr)</t>
  </si>
  <si>
    <t>Life (yrs)</t>
  </si>
  <si>
    <t>Capital Cost</t>
  </si>
  <si>
    <t>Annual O&amp;M</t>
  </si>
  <si>
    <t>Shape Pointer</t>
  </si>
  <si>
    <t>Non-E Val ($/yr)</t>
  </si>
  <si>
    <t>Cost 1 ($)</t>
  </si>
  <si>
    <t xml:space="preserve">Period 1 </t>
  </si>
  <si>
    <t>Cost 2 ($)</t>
  </si>
  <si>
    <t>Period 2</t>
  </si>
  <si>
    <t>Cost 3 ($)</t>
  </si>
  <si>
    <t>Period 3</t>
  </si>
  <si>
    <t>Savings (therms/yr)</t>
  </si>
  <si>
    <t>Category</t>
  </si>
  <si>
    <t>Measure</t>
  </si>
  <si>
    <t>TRC B/C Ratio</t>
  </si>
  <si>
    <t>TRC Net Levelized Cost (Net of All Benefits) in mills/kWh</t>
  </si>
  <si>
    <t>First Cost</t>
  </si>
  <si>
    <t>Admin Cost</t>
  </si>
  <si>
    <t>First Year Program Cost</t>
  </si>
  <si>
    <t>PV Cost</t>
  </si>
  <si>
    <t>PV Benefits</t>
  </si>
  <si>
    <t>Unit Program Cost: First Year Program Cost in $/average annual kW saved</t>
  </si>
  <si>
    <t>Utility System Net Levelized Cost (Net of T&amp;D Capacity Benefits, Act Credit &amp; Risk-Mitigation) in mills/kWh</t>
  </si>
  <si>
    <t>Net Electric &amp; Gas System CO2 Avoided (Lifetime Tons)</t>
  </si>
  <si>
    <t>Jan</t>
  </si>
  <si>
    <t>Feb</t>
  </si>
  <si>
    <t>Mar</t>
  </si>
  <si>
    <t>Apr</t>
  </si>
  <si>
    <t>May</t>
  </si>
  <si>
    <t>Jun</t>
  </si>
  <si>
    <t>Jul</t>
  </si>
  <si>
    <t>Aug</t>
  </si>
  <si>
    <t>Sep</t>
  </si>
  <si>
    <t>Oct</t>
  </si>
  <si>
    <t>Nov</t>
  </si>
  <si>
    <t>Dec</t>
  </si>
  <si>
    <t>Shaped Savings Results; By Category and sorted by TRC BC ratio</t>
  </si>
  <si>
    <t>Busbar Savings</t>
  </si>
  <si>
    <t>Vintage</t>
  </si>
  <si>
    <t>Single Family</t>
  </si>
  <si>
    <t>Multifamily - Low Rise</t>
  </si>
  <si>
    <t>Multifamily - High Rise</t>
  </si>
  <si>
    <t>Manufactured</t>
  </si>
  <si>
    <t>New</t>
  </si>
  <si>
    <t>Methodology</t>
  </si>
  <si>
    <t>Retrofit</t>
  </si>
  <si>
    <t>Retro</t>
  </si>
  <si>
    <t>Measure Bundle</t>
  </si>
  <si>
    <t>Report Year</t>
  </si>
  <si>
    <t>REG_TOTAL_STOCK_# HOMES</t>
  </si>
  <si>
    <t>Total Regional Stock</t>
  </si>
  <si>
    <t>Applicability</t>
  </si>
  <si>
    <t>MAX</t>
  </si>
  <si>
    <t>Achievability =&gt;</t>
  </si>
  <si>
    <t>Homes Treated Max</t>
  </si>
  <si>
    <t>SUPPLY CURVE SAVINGS BY BUNDLE</t>
  </si>
  <si>
    <t>kWh per home</t>
  </si>
  <si>
    <t>lvlcost</t>
  </si>
  <si>
    <t>segment</t>
  </si>
  <si>
    <t>measure</t>
  </si>
  <si>
    <t>RECOMBINE MEASURE BUNDLES INTO SUPPLY CURVE CUMULATIVE</t>
  </si>
  <si>
    <t>Block 1: &lt;= 0 mills/kWh</t>
  </si>
  <si>
    <t>&gt;=-9999</t>
  </si>
  <si>
    <t>&lt;=0</t>
  </si>
  <si>
    <t>Block 2: &lt;= 10 mills/kWh</t>
  </si>
  <si>
    <t>&gt;0</t>
  </si>
  <si>
    <t>&lt;=10</t>
  </si>
  <si>
    <t>Block 3: 10-20 mills/kWh</t>
  </si>
  <si>
    <t>&gt;10</t>
  </si>
  <si>
    <t>&lt;=20</t>
  </si>
  <si>
    <t>Block 4: 20-30 mills/kWh</t>
  </si>
  <si>
    <t>&gt;20</t>
  </si>
  <si>
    <t>&lt;=30</t>
  </si>
  <si>
    <t>Block 5: 30-40 mills/kWh</t>
  </si>
  <si>
    <t>&gt;30</t>
  </si>
  <si>
    <t>&lt;=40</t>
  </si>
  <si>
    <t>Block 6: 40-50 mills/kWh</t>
  </si>
  <si>
    <t>&gt;40</t>
  </si>
  <si>
    <t>&lt;=50</t>
  </si>
  <si>
    <t>Block 7: 50-60 mills/kWh</t>
  </si>
  <si>
    <t>&gt;50</t>
  </si>
  <si>
    <t>&lt;=60</t>
  </si>
  <si>
    <t>Block 8: 60-70 mills/kWh</t>
  </si>
  <si>
    <t>&gt;60</t>
  </si>
  <si>
    <t>&lt;=70</t>
  </si>
  <si>
    <t>Block 9: 70-80 mills/kWh</t>
  </si>
  <si>
    <t>&gt;70</t>
  </si>
  <si>
    <t>&lt;=80</t>
  </si>
  <si>
    <t>Block 10: 80-90 mills/kWh</t>
  </si>
  <si>
    <t>&gt;80</t>
  </si>
  <si>
    <t>&lt;=90</t>
  </si>
  <si>
    <t>Block 11: 90-100 mills/kWh</t>
  </si>
  <si>
    <t>&gt;90</t>
  </si>
  <si>
    <t>&lt;=100</t>
  </si>
  <si>
    <t>Block 12: 100-110 mills/kWh</t>
  </si>
  <si>
    <t>&gt;100</t>
  </si>
  <si>
    <t>&lt;=110</t>
  </si>
  <si>
    <t>Block 13: 110-120 mills/kWh</t>
  </si>
  <si>
    <t>&gt;110</t>
  </si>
  <si>
    <t>&lt;=120</t>
  </si>
  <si>
    <t>Block 14: 120-130 mills/kWh</t>
  </si>
  <si>
    <t>&gt;120</t>
  </si>
  <si>
    <t>&lt;=130</t>
  </si>
  <si>
    <t>Block 15: 130-140 mills/kWh</t>
  </si>
  <si>
    <t>&gt;130</t>
  </si>
  <si>
    <t>&lt;=140</t>
  </si>
  <si>
    <t>Block 16: 140-150 mills/kWh</t>
  </si>
  <si>
    <t>&gt;140</t>
  </si>
  <si>
    <t>&lt;=150</t>
  </si>
  <si>
    <t>Block 17: 150-160 mills/kWh</t>
  </si>
  <si>
    <t>&gt;150</t>
  </si>
  <si>
    <t>&lt;=160</t>
  </si>
  <si>
    <t>Block 18: 160-170 mills/kWh</t>
  </si>
  <si>
    <t>&gt;160</t>
  </si>
  <si>
    <t>&lt;=170</t>
  </si>
  <si>
    <t>Block 19: 170-180 mills/kWh</t>
  </si>
  <si>
    <t>&gt;170</t>
  </si>
  <si>
    <t>&lt;=180</t>
  </si>
  <si>
    <t>Block 20: 180-190 mills/kWh</t>
  </si>
  <si>
    <t>&gt;180</t>
  </si>
  <si>
    <t>&lt;=190</t>
  </si>
  <si>
    <t>Block 21: 190-200 mills/kWh</t>
  </si>
  <si>
    <t>&gt;190</t>
  </si>
  <si>
    <t>&lt;=200</t>
  </si>
  <si>
    <t>Block 22: &gt; 200 mills/kWh</t>
  </si>
  <si>
    <t>&gt;200</t>
  </si>
  <si>
    <t>&lt;=9999</t>
  </si>
  <si>
    <t>RECOMBINE MEASURE BUNDLES INTO SUPPLY CURVE INCREMENTAL</t>
  </si>
  <si>
    <t>Total per Year</t>
  </si>
  <si>
    <t>Total Cumulative</t>
  </si>
  <si>
    <t>New Homes only.  Also use this to calculate New Homes not addressed due to acheivability, and send that to the Retrofit pool.</t>
  </si>
  <si>
    <t># homes</t>
  </si>
  <si>
    <t>SC_New</t>
  </si>
  <si>
    <t>CALCULATE # HOMES NOT ADDRESSED BY MEASURE AND ADD TO RETROFIT POOL</t>
  </si>
  <si>
    <t># HOMES RESIDUAL &amp; AVAILABLE TO NR/RETROFIT POOL</t>
  </si>
  <si>
    <t>APPLICABLE NEW STOCK MINUS TREATED</t>
  </si>
  <si>
    <t>Homes</t>
  </si>
  <si>
    <t>Total Residual to NR/Retro Pool</t>
  </si>
  <si>
    <t># HOMES</t>
  </si>
  <si>
    <t>EXISTING HOMES</t>
  </si>
  <si>
    <t>UNTREATED NEW HOMES</t>
  </si>
  <si>
    <t>='[7P Forecasts D1.xlsx]Res Forecast (Base Case)'!$D$5</t>
  </si>
  <si>
    <t>ID</t>
  </si>
  <si>
    <t>MT</t>
  </si>
  <si>
    <t>OR</t>
  </si>
  <si>
    <t>WA</t>
  </si>
  <si>
    <t>Electric</t>
  </si>
  <si>
    <t>Gas</t>
  </si>
  <si>
    <t>Savings</t>
  </si>
  <si>
    <t>REG_TOTAL_STOCK_HOMES</t>
  </si>
  <si>
    <t>Measure:</t>
  </si>
  <si>
    <t>Item</t>
  </si>
  <si>
    <t>Methods &amp; Sources</t>
  </si>
  <si>
    <t>Note</t>
  </si>
  <si>
    <t>7P Updates</t>
  </si>
  <si>
    <t>Measures Described</t>
  </si>
  <si>
    <t>Energy Savings Calculation Basis</t>
  </si>
  <si>
    <t>Applicable Stock</t>
  </si>
  <si>
    <t>Baseline Saturation</t>
  </si>
  <si>
    <t>Baseline HVAC Loads</t>
  </si>
  <si>
    <t>Permutations</t>
  </si>
  <si>
    <t>Costs</t>
  </si>
  <si>
    <t>Measure Life</t>
  </si>
  <si>
    <t>Savings Shape</t>
  </si>
  <si>
    <t>Res DHW</t>
  </si>
  <si>
    <t>Achievability Ramp Rate</t>
  </si>
  <si>
    <t>Retro or LO</t>
  </si>
  <si>
    <t>Early Retrofit Parameters</t>
  </si>
  <si>
    <t>R or L</t>
  </si>
  <si>
    <t>Savings 2
(kWh)</t>
  </si>
  <si>
    <t>Remaining
Life (yrs)</t>
  </si>
  <si>
    <t>Salvage Value ($)</t>
  </si>
  <si>
    <t>R</t>
  </si>
  <si>
    <t>aMW</t>
  </si>
  <si>
    <t>Existing</t>
  </si>
  <si>
    <t>ProCost Results</t>
  </si>
  <si>
    <t xml:space="preserve">Version:    </t>
  </si>
  <si>
    <t>ProCost 3.0 - Beta04</t>
  </si>
  <si>
    <t>Run Time:</t>
  </si>
  <si>
    <t>Regurgitation of ProData input parameters which were used for this run</t>
  </si>
  <si>
    <t>Run Parameters</t>
  </si>
  <si>
    <t>Marginal Cost &amp; Conservation Load Shape Parameters</t>
  </si>
  <si>
    <t>Sponsor Parameters</t>
  </si>
  <si>
    <t>Program Parameters</t>
  </si>
  <si>
    <t>Utility System Parameters</t>
  </si>
  <si>
    <t>Run Type</t>
  </si>
  <si>
    <t>Marginal Costs and Savings Shape File</t>
  </si>
  <si>
    <t>6P MidC Final (with carbon)</t>
  </si>
  <si>
    <t>Customer</t>
  </si>
  <si>
    <t>Wholesale Elec</t>
  </si>
  <si>
    <t>Retail Elec</t>
  </si>
  <si>
    <t>Nat Gas</t>
  </si>
  <si>
    <t>Program Life (yrs)</t>
  </si>
  <si>
    <t>Negative B/C Ratios</t>
  </si>
  <si>
    <t>Off</t>
  </si>
  <si>
    <t>Marginal Elec Avoided Cost Input Worksheet</t>
  </si>
  <si>
    <t>7P Mid</t>
  </si>
  <si>
    <t>Conservation Load Shapes</t>
  </si>
  <si>
    <t>Real After-Tax Cost of Capital</t>
  </si>
  <si>
    <t>Program Start Date</t>
  </si>
  <si>
    <t>Bulk System T&amp;D Loss Factor</t>
  </si>
  <si>
    <t>Admin Cost @ Category Level</t>
  </si>
  <si>
    <t>On</t>
  </si>
  <si>
    <t>Elec Savings Shape Input Worksheet</t>
  </si>
  <si>
    <t>GLSShapes</t>
  </si>
  <si>
    <t>6P_Gas_Final</t>
  </si>
  <si>
    <t>Financial Life (years)</t>
  </si>
  <si>
    <t>Present Value Time Zero</t>
  </si>
  <si>
    <t>Bulk System T&amp;D Credit ($/kw-yr)($/dailytherm-yr)</t>
  </si>
  <si>
    <t xml:space="preserve">Repeat Periodic Replacement </t>
  </si>
  <si>
    <t>Marginal Gas Avoided Cost Input Worksheet</t>
  </si>
  <si>
    <t>7P Gas</t>
  </si>
  <si>
    <t>Input Cost Reference Year</t>
  </si>
  <si>
    <t>Bulk System T&amp;D I2R Loss Component (%)</t>
  </si>
  <si>
    <t>N/A</t>
  </si>
  <si>
    <t>Gas Savings Shape Input Worksheet</t>
  </si>
  <si>
    <t xml:space="preserve">Sponsor Share of Initial Capital Cost </t>
  </si>
  <si>
    <t>Real Discount Rate</t>
  </si>
  <si>
    <t>Local System Dist Loss Factor</t>
  </si>
  <si>
    <t>Run Type:</t>
  </si>
  <si>
    <t>Marginal Elec CO2 per kWh Input Worksheet</t>
  </si>
  <si>
    <t>CO2 lbs per kWh .95</t>
  </si>
  <si>
    <t>CO2 lbs per therm</t>
  </si>
  <si>
    <t>Sponsor Share of Annual O&amp;M</t>
  </si>
  <si>
    <t>Capital Real Escalation Rate</t>
  </si>
  <si>
    <t>Local System Dist Credit ($/kw-yr)($/dailytherm-yr)</t>
  </si>
  <si>
    <t>Negative B/C Ratios:</t>
  </si>
  <si>
    <t>False:  (Converts Negative B/C Ratios)</t>
  </si>
  <si>
    <t>Marginal Gas CO2 per therm Input Worksheet</t>
  </si>
  <si>
    <t>Zero Dollars per ton CO2</t>
  </si>
  <si>
    <t>Sponsor Share of Periodic Replacement Cost</t>
  </si>
  <si>
    <t>Admin Cost (as % of Initial Capital Cost)</t>
  </si>
  <si>
    <t>Local System Dist I2R Loss Component (%)</t>
  </si>
  <si>
    <t>Admin Cost / Category Level:</t>
  </si>
  <si>
    <t>True:  Admin Costs added at Category Results</t>
  </si>
  <si>
    <t>Marginal Avoided Cost CO2 Input Worksheet</t>
  </si>
  <si>
    <t>LineLossShapes</t>
  </si>
  <si>
    <t>Sponsor Share of Admin Cost</t>
  </si>
  <si>
    <t>Regional Act Conservation Credit (%)</t>
  </si>
  <si>
    <t>Risk-Mitigation Credit (mills/kWh)(mills/therm) - Retro.</t>
  </si>
  <si>
    <t>Periodic O&amp;M Treatment:</t>
  </si>
  <si>
    <t>True:  (Periodic O&amp;M Repeats over measure life)</t>
  </si>
  <si>
    <t>Line Loss Shape Input Worksheet</t>
  </si>
  <si>
    <t>Last Year of Non-Customer O&amp;M &amp; Period Replacement</t>
  </si>
  <si>
    <t>Report Annual Carbon Saved for Year</t>
  </si>
  <si>
    <t>Risk-Mitigation Credit (mills/kWh)(mills/therm) - Lost Op.</t>
  </si>
  <si>
    <t>Measure Results; Sorted in same order as input</t>
  </si>
  <si>
    <t>Total Results</t>
  </si>
  <si>
    <t>Measure Input Data</t>
  </si>
  <si>
    <t>PV Capital</t>
  </si>
  <si>
    <t>PV Admin</t>
  </si>
  <si>
    <t>PV O&amp;M</t>
  </si>
  <si>
    <t>PV Periodic Repl.</t>
  </si>
  <si>
    <t>Total PV Capital, O&amp;M and Periodic Repl Costs</t>
  </si>
  <si>
    <t>PV Wholesale Electric Utility Costs &amp; Benefits</t>
  </si>
  <si>
    <t>PV Retail Electric Utility Costs &amp; Benefits</t>
  </si>
  <si>
    <t>PV Electric Utility System Costs &amp; Benefits</t>
  </si>
  <si>
    <t>Electric Utility System Economics</t>
  </si>
  <si>
    <t>Sponsor Levelized Cost (mills/kwh)</t>
  </si>
  <si>
    <t>PV Regional Costs &amp; Benefits</t>
  </si>
  <si>
    <t>TRC Economics</t>
  </si>
  <si>
    <t>Physical CO2</t>
  </si>
  <si>
    <t>PV Gas Utility System Costs &amp; Benefits</t>
  </si>
  <si>
    <t>Gas Utility System Economics</t>
  </si>
  <si>
    <t>Site Savings (kWh)</t>
  </si>
  <si>
    <t>Site Savings (therms)</t>
  </si>
  <si>
    <t>Capital Cost ($/unit)</t>
  </si>
  <si>
    <t>Annual O&amp;M Cost ($/unit)</t>
  </si>
  <si>
    <t>PV Per. Repl. Cost ($/unit)</t>
  </si>
  <si>
    <t>Load Shape (electric)</t>
  </si>
  <si>
    <t>Diversified Load Factor (electric)</t>
  </si>
  <si>
    <t>Wholesale Power Coincidence Factor (electric)</t>
  </si>
  <si>
    <t>Wholesale Electric Energy (kWh)</t>
  </si>
  <si>
    <t>Wholesale Electric Demand (kw)</t>
  </si>
  <si>
    <t>Retail Electric Demand (kW)</t>
  </si>
  <si>
    <t>Wholesale Gas Energy (therms/yr)</t>
  </si>
  <si>
    <t>Wholesale Gas Demand (therms/day)</t>
  </si>
  <si>
    <t>Retail Gas Demand (therms/day)</t>
  </si>
  <si>
    <t>Wholesale Electric</t>
  </si>
  <si>
    <t>Retail Electric</t>
  </si>
  <si>
    <t>Natural Gas</t>
  </si>
  <si>
    <t>Total</t>
  </si>
  <si>
    <t>Wholesale Utility System Energy</t>
  </si>
  <si>
    <t>Wholesale Utility System T&amp;D Def. Cap.</t>
  </si>
  <si>
    <t>Wholesale Utility System Act C-E Credit</t>
  </si>
  <si>
    <t>Wholesale Utility System Risk Mitigation Benefit</t>
  </si>
  <si>
    <t>Wholesale Utility System Total System Benefit</t>
  </si>
  <si>
    <t>Wholesale Utility System Total Non-Consumer Cost</t>
  </si>
  <si>
    <t>Wholesale Utility System B/C Ratio</t>
  </si>
  <si>
    <t>Retail Utility System Energy</t>
  </si>
  <si>
    <t>Retail Utility System T&amp;D Def. Cap.</t>
  </si>
  <si>
    <t>Retail Utility System Act C-E Credit</t>
  </si>
  <si>
    <t>Retail Utility System Risk Mitigation Benefit</t>
  </si>
  <si>
    <t>Retail Utility System Total System Benefit</t>
  </si>
  <si>
    <t>Retail Utility System Total Non-Consumer Cost</t>
  </si>
  <si>
    <t>Retail Utility System System B/C Ratio</t>
  </si>
  <si>
    <t>Utility System Energy</t>
  </si>
  <si>
    <t>Utility System T&amp;D Def. Cap.</t>
  </si>
  <si>
    <t>Utility System Act C-E Credit</t>
  </si>
  <si>
    <t>Utility System Total Risk Mitigation Benefit</t>
  </si>
  <si>
    <t>Utility System Total System Benefit</t>
  </si>
  <si>
    <t>Utility System Total Non-Consumer Cost</t>
  </si>
  <si>
    <t>Utility System Net Levelized Cost (Net of Elec T&amp;D Capacity Benefits, Act Credit &amp; Risk-Mitigation Benefit) in mills/kwh</t>
  </si>
  <si>
    <t>Utility System System B/C Ratio</t>
  </si>
  <si>
    <t>Wholesale Electric Levelized Cost</t>
  </si>
  <si>
    <t>Retail Electric Levelized Cost</t>
  </si>
  <si>
    <t>Natural Gas Levelized Cost</t>
  </si>
  <si>
    <t>Customer Levelized Cost</t>
  </si>
  <si>
    <t>Total Levelized Cost</t>
  </si>
  <si>
    <t>PV Regional Electric Energy</t>
  </si>
  <si>
    <t>PV Regional Gas Energy</t>
  </si>
  <si>
    <t>PV Regional Electric T&amp;D Def. Cap.</t>
  </si>
  <si>
    <t>PV Regional Gas T&amp;D Def. Cap.</t>
  </si>
  <si>
    <t>PV Regional Electric System CO2</t>
  </si>
  <si>
    <t>PV Regional Gas System CO2</t>
  </si>
  <si>
    <t>PV Regional Electric System Risk-Mitigation Benefit</t>
  </si>
  <si>
    <t>PV Regional Gas System Risk-Mitigation Benefit</t>
  </si>
  <si>
    <t>PV Regional Non-E Value</t>
  </si>
  <si>
    <t>PV Regional Act Credit</t>
  </si>
  <si>
    <t>PV Regional Capital Cost</t>
  </si>
  <si>
    <t>PV Regional Admin Cost</t>
  </si>
  <si>
    <t>PV Regional Annual O&amp;M Cost</t>
  </si>
  <si>
    <t>PV Regional Periodic Replacement Cost</t>
  </si>
  <si>
    <t>PV Total Regional Benefit</t>
  </si>
  <si>
    <t>PV Total Regional Cost</t>
  </si>
  <si>
    <t>Electric System CO2 Avoided (Lifetime Tons)</t>
  </si>
  <si>
    <t>Gas System CO2 Avoided (Lifetime Tons)</t>
  </si>
  <si>
    <t>Total System CO2 Avoided (Lifetime Tons)</t>
  </si>
  <si>
    <t>Electric System CO2 Avoided (Annual Tons in 2018)</t>
  </si>
  <si>
    <t>Gas System CO2 Avoided (Annual Tons in 2018)</t>
  </si>
  <si>
    <t>Total System CO2 Avoided (Annual Tons in 2018)</t>
  </si>
  <si>
    <t>Gas Site Savings (therms)</t>
  </si>
  <si>
    <t>Load Shape (gas)</t>
  </si>
  <si>
    <t>Diversitfied Load Factor (gas)</t>
  </si>
  <si>
    <t>Wholesale Coincidence Factor (gas)</t>
  </si>
  <si>
    <t>Total Gas Utility System Energy</t>
  </si>
  <si>
    <t>Gas Utility System T&amp;D Def. Cap.</t>
  </si>
  <si>
    <t>Gas Utility System Risk Mitigation Benefit</t>
  </si>
  <si>
    <t>Gas Utility System Total System Benefit</t>
  </si>
  <si>
    <t>Gas Utility System Total Non-Consumer Cost</t>
  </si>
  <si>
    <t>Gas Utility System Net Levelized Cost (Net of Gas T&amp;D Capacity Benefits &amp; Risk-Mitigation Benefits) in cents/therm</t>
  </si>
  <si>
    <t>Gas Utility System System B/C Ratio</t>
  </si>
  <si>
    <t>(na)</t>
  </si>
  <si>
    <t>Category Results; Sorted by TRC Levelized Cost</t>
  </si>
  <si>
    <t>Supply Curve Results; Categories sorted by TRC Net Levelized Cost</t>
  </si>
  <si>
    <t>Totals for Categories with Benefits Exceeding Costs.    Levelized cost is TRC Net Levelized Cost (Net of Benefits)</t>
  </si>
  <si>
    <t>Totals Basis</t>
  </si>
  <si>
    <t>Busbar Electric Savings in kWh</t>
  </si>
  <si>
    <t>Measures with B/C &gt; 1.00</t>
  </si>
  <si>
    <t>Categories with B/C &gt; 1.00</t>
  </si>
  <si>
    <t>Supply Curve Results:  By TRC Net Levelized Cost - Net of Benefits</t>
  </si>
  <si>
    <t>Block 22: 200-210 mills/kWh</t>
  </si>
  <si>
    <t>&lt;=210</t>
  </si>
  <si>
    <t>Block 23: 210-220 mills/kWh</t>
  </si>
  <si>
    <t>&gt;210</t>
  </si>
  <si>
    <t>&lt;=220</t>
  </si>
  <si>
    <t>Block 24: 220-230 mills/kWh</t>
  </si>
  <si>
    <t>&gt;220</t>
  </si>
  <si>
    <t>&lt;=230</t>
  </si>
  <si>
    <t>Block 25: 230-240 mills/kWh</t>
  </si>
  <si>
    <t>&gt;230</t>
  </si>
  <si>
    <t>&lt;=240</t>
  </si>
  <si>
    <t>Block 26: 240-250 mills/kWh</t>
  </si>
  <si>
    <t>&gt;240</t>
  </si>
  <si>
    <t>&lt;=250</t>
  </si>
  <si>
    <t>Block 27: 250-260 mills/kWh</t>
  </si>
  <si>
    <t>&gt;250</t>
  </si>
  <si>
    <t>&lt;=260</t>
  </si>
  <si>
    <t>Block 28: 260-270 mills/kWh</t>
  </si>
  <si>
    <t>&gt;260</t>
  </si>
  <si>
    <t>&lt;=270</t>
  </si>
  <si>
    <t>Block 29: 270-280 mills/kWh</t>
  </si>
  <si>
    <t>&gt;270</t>
  </si>
  <si>
    <t>&lt;=280</t>
  </si>
  <si>
    <t>Block 30: 280-290 mills/kWh</t>
  </si>
  <si>
    <t>&gt;280</t>
  </si>
  <si>
    <t>&lt;=290</t>
  </si>
  <si>
    <t>Block 31: 290-300 mills/kWh</t>
  </si>
  <si>
    <t>&gt;290</t>
  </si>
  <si>
    <t>&lt;=300</t>
  </si>
  <si>
    <t>Block 32: &gt; 300 mills/kWh</t>
  </si>
  <si>
    <t>&gt;300</t>
  </si>
  <si>
    <t>\\nas2\Q\SeventhPlan\Conservation Analysis\Global EE Inputs\MC Files\MC_AND_LOADSHAPE_v3.0_24segment-7P-D9 - NewSegValues.xlsx</t>
  </si>
  <si>
    <t>Savings Allocation by Cost Bin and Month for Segments 1</t>
  </si>
  <si>
    <t>Savings Allocation by Cost Bin and Month for Segments 2</t>
  </si>
  <si>
    <t>Savings Allocation by Category and Month for Segments 1</t>
  </si>
  <si>
    <t>Savings Allocation by Category and Month for Segments 2</t>
  </si>
  <si>
    <t>Wholesale KW</t>
  </si>
  <si>
    <t>Block 2: 0-10 mills/kWh</t>
  </si>
  <si>
    <t>Behavior</t>
  </si>
  <si>
    <t>Lighting</t>
  </si>
  <si>
    <t>bulb saturation</t>
  </si>
  <si>
    <t>total # bulbs/house</t>
  </si>
  <si>
    <t>savings/house</t>
  </si>
  <si>
    <t xml:space="preserve">Drop HOU by 0.1 </t>
  </si>
  <si>
    <t>orig kWh</t>
  </si>
  <si>
    <t>adj kWh</t>
  </si>
  <si>
    <t>savings/bulb</t>
  </si>
  <si>
    <t>kWh</t>
  </si>
  <si>
    <t>Decorative and Mini-Base250 to 664 lumens</t>
  </si>
  <si>
    <t>Decorative and Mini-Base665 to 1439 lumens</t>
  </si>
  <si>
    <t>Decorative and Mini-Base1440 to 2600 lumens</t>
  </si>
  <si>
    <t>General Purpose and Dimmable250 to 664 lumens</t>
  </si>
  <si>
    <t>General Purpose and Dimmable665 to 1439 lumens</t>
  </si>
  <si>
    <t>General Purpose and Dimmable1440 to 2600 lumens</t>
  </si>
  <si>
    <t>Globe250 to 664 lumens</t>
  </si>
  <si>
    <t>Globe665 to 1439 lumens</t>
  </si>
  <si>
    <t>Globe1440 to 2600 lumens</t>
  </si>
  <si>
    <t>Reflectors and Outdoor250 to 664 lumens</t>
  </si>
  <si>
    <t>Reflectors and Outdoor665 to 1439 lumens</t>
  </si>
  <si>
    <t>Reflectors and Outdoor1440 to 2600 lumens</t>
  </si>
  <si>
    <t>Three-Way250 to 664 lumens</t>
  </si>
  <si>
    <t>Three-Way665 to 1439 lumens</t>
  </si>
  <si>
    <t>Three-Way1440 to 2600 lumens</t>
  </si>
  <si>
    <t>Prototype Weightings</t>
  </si>
  <si>
    <t>prototype</t>
  </si>
  <si>
    <t>weighting</t>
  </si>
  <si>
    <t>1344c</t>
  </si>
  <si>
    <t>2200c</t>
  </si>
  <si>
    <t>2688b</t>
  </si>
  <si>
    <t>From Proposed_SEEMruns_SingleFamilyExistingASHPConversions_December2014</t>
  </si>
  <si>
    <t>Run Label</t>
  </si>
  <si>
    <t>Heating Zone</t>
  </si>
  <si>
    <t>Phase II Electric Heating Energy Use (kWh/yr)</t>
  </si>
  <si>
    <t>Phase II Non-Electric Heat Use (kWh/yr)</t>
  </si>
  <si>
    <t>HZ1</t>
  </si>
  <si>
    <t>HZ2</t>
  </si>
  <si>
    <t>HZ3</t>
  </si>
  <si>
    <t>Heating Zone 1</t>
  </si>
  <si>
    <t>1344c_GoodMidpoint-hp</t>
  </si>
  <si>
    <t>Avg UEC</t>
  </si>
  <si>
    <t>Heating Zone 2</t>
  </si>
  <si>
    <t>2200c_GoodMidpoint-hp</t>
  </si>
  <si>
    <t>Sat by HZ</t>
  </si>
  <si>
    <t>Heating Zone 3</t>
  </si>
  <si>
    <t>2688b_GoodMidpoint-hp</t>
  </si>
  <si>
    <t>kWh region</t>
  </si>
  <si>
    <t>Assume 4/365 days of savings</t>
  </si>
  <si>
    <t>kWh savings for electric FAF or ASHP homes</t>
  </si>
  <si>
    <t>Saturation of elec FAF and ASHP heated homes</t>
  </si>
  <si>
    <t>kWh region (across all homes)</t>
  </si>
  <si>
    <t>Savings from reducing WH temp from 128 to 120</t>
  </si>
  <si>
    <t>kWh/avg house</t>
  </si>
  <si>
    <t>Per avg home savings</t>
  </si>
  <si>
    <t>Lighting HOU</t>
  </si>
  <si>
    <t>Annual  Energy Use (kWh/yr)</t>
  </si>
  <si>
    <t>HVAC schedule</t>
  </si>
  <si>
    <t>for HP heated home, electric WH</t>
  </si>
  <si>
    <t>HPWH t-setback</t>
  </si>
  <si>
    <t>% of Pop by state</t>
  </si>
  <si>
    <t>Grand Total</t>
  </si>
  <si>
    <t>Controled Optimization Program</t>
  </si>
  <si>
    <t>use Home Energy Report program costs as proxy for achieving savings</t>
  </si>
  <si>
    <t>R-All-WH-HPWH-All-All-R</t>
  </si>
  <si>
    <t>From Jim Stewart, Cadmus (email 1/8/15)</t>
  </si>
  <si>
    <t>Use</t>
  </si>
  <si>
    <t xml:space="preserve"> per participant</t>
  </si>
  <si>
    <t>start up cost</t>
  </si>
  <si>
    <t>first year</t>
  </si>
  <si>
    <t>for three years</t>
  </si>
  <si>
    <t>From Matt O'Keefe (Opower);</t>
  </si>
  <si>
    <t>$12/first year</t>
  </si>
  <si>
    <t>$10/ongoing</t>
  </si>
  <si>
    <t>ResBase</t>
  </si>
  <si>
    <t>Ramp Rate</t>
  </si>
  <si>
    <t>Resource Type</t>
  </si>
  <si>
    <t>Measure Category</t>
  </si>
  <si>
    <t>Sector</t>
  </si>
  <si>
    <t>End Use</t>
  </si>
  <si>
    <t>kW per unit</t>
  </si>
  <si>
    <t>kWh per unit</t>
  </si>
  <si>
    <t>TRC Net Levelized Cost (Net of All Benefits)</t>
  </si>
  <si>
    <t>Residential</t>
  </si>
  <si>
    <t>Measures that include: turn down of WH temp, reduction in lighting HOU, reduction in HVAC usage</t>
  </si>
  <si>
    <t>New, not in 6P</t>
  </si>
  <si>
    <t>Engineering calc of savings, % electric water heater and ducted electric heating;</t>
  </si>
  <si>
    <t>nil</t>
  </si>
  <si>
    <t>Based on Opower HER delivery</t>
  </si>
  <si>
    <t>most savings from WH temp turndown</t>
  </si>
  <si>
    <t>6Slow</t>
  </si>
  <si>
    <t>Program starting to gain inroads</t>
  </si>
  <si>
    <t>End Use:</t>
  </si>
  <si>
    <t>Using Opower quoted costs</t>
  </si>
  <si>
    <t>from Lighting-7P_v2, assuming bulbs are all LEDS</t>
  </si>
  <si>
    <t>Assume all FAF homes convert to ASHP</t>
  </si>
  <si>
    <t>128 is avg temp in PNW found from measuring - RBSA</t>
  </si>
  <si>
    <t>SF electric WH saturation (RBSA)</t>
  </si>
  <si>
    <t>Assume 5 year measure life</t>
  </si>
  <si>
    <t>3 years of active program, 2 years nonactive</t>
  </si>
  <si>
    <t>Assume 3 years of active program, 2 years "off"</t>
  </si>
  <si>
    <t>assumption based on HER program cycle, 3 years on, 2 years off</t>
  </si>
  <si>
    <t>All homes, but capped at 70% to account for need for control group to estimate savings and portion of utilities w/ &gt;30k customers (70%), 70%*70% = 49%</t>
  </si>
  <si>
    <t>Friday, 6 March , 2015 at 1:52 PM</t>
  </si>
  <si>
    <t>Total Max Potential (aMW)</t>
  </si>
</sst>
</file>

<file path=xl/styles.xml><?xml version="1.0" encoding="utf-8"?>
<styleSheet xmlns="http://schemas.openxmlformats.org/spreadsheetml/2006/main">
  <numFmts count="17">
    <numFmt numFmtId="5" formatCode="&quot;$&quot;#,##0_);\(&quot;$&quot;#,##0\)"/>
    <numFmt numFmtId="6" formatCode="&quot;$&quot;#,##0_);[Red]\(&quot;$&quot;#,##0\)"/>
    <numFmt numFmtId="8" formatCode="&quot;$&quot;#,##0.00_);[Red]\(&quot;$&quot;#,##0.00\)"/>
    <numFmt numFmtId="41" formatCode="_(* #,##0_);_(* \(#,##0\);_(* &quot;-&quot;_);_(@_)"/>
    <numFmt numFmtId="44" formatCode="_(&quot;$&quot;* #,##0.00_);_(&quot;$&quot;* \(#,##0.00\);_(&quot;$&quot;* &quot;-&quot;??_);_(@_)"/>
    <numFmt numFmtId="43" formatCode="_(* #,##0.00_);_(* \(#,##0.00\);_(* &quot;-&quot;??_);_(@_)"/>
    <numFmt numFmtId="164" formatCode="0.0"/>
    <numFmt numFmtId="165" formatCode="0.000000"/>
    <numFmt numFmtId="166" formatCode="0.0000"/>
    <numFmt numFmtId="167" formatCode="m/d/\ h:mm"/>
    <numFmt numFmtId="168" formatCode="_(* #,##0.0_);_(* \(#,##0.0\);_(* &quot;-&quot;?_);_(@_)"/>
    <numFmt numFmtId="169" formatCode="0.0%"/>
    <numFmt numFmtId="170" formatCode="#,##0.0"/>
    <numFmt numFmtId="171" formatCode="mmm\-yyyy"/>
    <numFmt numFmtId="172" formatCode="0.0;[Red]\-0.0"/>
    <numFmt numFmtId="173" formatCode="\ "/>
    <numFmt numFmtId="174" formatCode="_(* #,##0_);_(* \(#,##0\);_(* &quot;-&quot;??_);_(@_)"/>
  </numFmts>
  <fonts count="67">
    <font>
      <sz val="10"/>
      <name val="Arial"/>
      <family val="2"/>
    </font>
    <font>
      <sz val="10"/>
      <color theme="1"/>
      <name val="Arial"/>
      <family val="2"/>
    </font>
    <font>
      <sz val="10"/>
      <color theme="1"/>
      <name val="Arial"/>
      <family val="2"/>
    </font>
    <font>
      <sz val="12"/>
      <name val="Arial"/>
      <family val="2"/>
    </font>
    <font>
      <b/>
      <i/>
      <sz val="10"/>
      <name val="Arial"/>
      <family val="2"/>
    </font>
    <font>
      <sz val="10"/>
      <name val="Arial"/>
      <family val="2"/>
    </font>
    <font>
      <b/>
      <sz val="10"/>
      <color rgb="FFFF0000"/>
      <name val="Arial"/>
      <family val="2"/>
    </font>
    <font>
      <b/>
      <sz val="10"/>
      <color indexed="9"/>
      <name val="Arial"/>
      <family val="2"/>
    </font>
    <font>
      <sz val="10"/>
      <color indexed="22"/>
      <name val="Arial"/>
      <family val="2"/>
    </font>
    <font>
      <sz val="10"/>
      <color indexed="12"/>
      <name val="Arial"/>
      <family val="2"/>
    </font>
    <font>
      <sz val="10"/>
      <color indexed="8"/>
      <name val="Arial"/>
      <family val="2"/>
    </font>
    <font>
      <b/>
      <sz val="10"/>
      <name val="Arial"/>
      <family val="2"/>
    </font>
    <font>
      <sz val="10"/>
      <color indexed="9"/>
      <name val="Arial"/>
      <family val="2"/>
    </font>
    <font>
      <b/>
      <sz val="8"/>
      <color indexed="81"/>
      <name val="Tahoma"/>
      <family val="2"/>
    </font>
    <font>
      <sz val="8"/>
      <color indexed="81"/>
      <name val="Tahoma"/>
      <family val="2"/>
    </font>
    <font>
      <sz val="12"/>
      <name val="Times New Roman"/>
      <family val="1"/>
    </font>
    <font>
      <b/>
      <sz val="12"/>
      <name val="Times New Roman"/>
      <family val="1"/>
    </font>
    <font>
      <b/>
      <sz val="11"/>
      <color theme="1"/>
      <name val="Calibri"/>
      <family val="2"/>
      <scheme val="minor"/>
    </font>
    <font>
      <sz val="11"/>
      <color theme="1"/>
      <name val="Calibri"/>
      <family val="2"/>
      <scheme val="minor"/>
    </font>
    <font>
      <sz val="10"/>
      <name val="Arial"/>
      <family val="2"/>
    </font>
    <font>
      <sz val="10"/>
      <name val="MS Sans Serif"/>
      <family val="2"/>
    </font>
    <font>
      <sz val="11"/>
      <color indexed="8"/>
      <name val="Calibri"/>
      <family val="2"/>
    </font>
    <font>
      <sz val="11"/>
      <color indexed="8"/>
      <name val="Calibri"/>
      <family val="2"/>
    </font>
    <font>
      <b/>
      <sz val="13"/>
      <color indexed="62"/>
      <name val="Calibri"/>
      <family val="2"/>
    </font>
    <font>
      <u/>
      <sz val="10"/>
      <color indexed="12"/>
      <name val="Arial"/>
      <family val="2"/>
    </font>
    <font>
      <u/>
      <sz val="7"/>
      <color indexed="12"/>
      <name val="Arial"/>
      <family val="2"/>
    </font>
    <font>
      <b/>
      <sz val="11"/>
      <color indexed="8"/>
      <name val="Calibri"/>
      <family val="2"/>
    </font>
    <font>
      <sz val="11"/>
      <color indexed="10"/>
      <name val="Calibri"/>
      <family val="2"/>
    </font>
    <font>
      <u/>
      <sz val="10"/>
      <color theme="10"/>
      <name val="Arial"/>
      <family val="2"/>
    </font>
    <font>
      <b/>
      <sz val="14"/>
      <color theme="1"/>
      <name val="Calibri"/>
      <family val="2"/>
      <scheme val="minor"/>
    </font>
    <font>
      <b/>
      <sz val="11"/>
      <name val="Calibri"/>
      <family val="2"/>
      <scheme val="minor"/>
    </font>
    <font>
      <sz val="11"/>
      <name val="Calibri"/>
      <family val="2"/>
      <scheme val="minor"/>
    </font>
    <font>
      <sz val="11"/>
      <color indexed="63"/>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Times New Roman"/>
      <family val="1"/>
    </font>
    <font>
      <b/>
      <sz val="10"/>
      <color indexed="8"/>
      <name val="Arial"/>
      <family val="2"/>
    </font>
    <font>
      <i/>
      <sz val="11"/>
      <color indexed="23"/>
      <name val="Calibri"/>
      <family val="2"/>
    </font>
    <font>
      <sz val="11"/>
      <color indexed="17"/>
      <name val="Calibri"/>
      <family val="2"/>
    </font>
    <font>
      <b/>
      <sz val="15"/>
      <color indexed="56"/>
      <name val="Calibri"/>
      <family val="2"/>
    </font>
    <font>
      <b/>
      <sz val="15"/>
      <color indexed="62"/>
      <name val="Calibri"/>
      <family val="2"/>
    </font>
    <font>
      <b/>
      <sz val="11"/>
      <color indexed="56"/>
      <name val="Calibri"/>
      <family val="2"/>
    </font>
    <font>
      <b/>
      <sz val="11"/>
      <color indexed="62"/>
      <name val="Calibri"/>
      <family val="2"/>
    </font>
    <font>
      <u/>
      <sz val="10"/>
      <color indexed="12"/>
      <name val="Times New Roman"/>
      <family val="1"/>
    </font>
    <font>
      <u/>
      <sz val="11"/>
      <color theme="10"/>
      <name val="Calibri"/>
      <family val="2"/>
    </font>
    <font>
      <u/>
      <sz val="11"/>
      <color theme="10"/>
      <name val="Calibri"/>
      <family val="2"/>
      <scheme val="minor"/>
    </font>
    <font>
      <sz val="11"/>
      <color indexed="62"/>
      <name val="Calibri"/>
      <family val="2"/>
    </font>
    <font>
      <sz val="11"/>
      <color indexed="52"/>
      <name val="Calibri"/>
      <family val="2"/>
    </font>
    <font>
      <sz val="11"/>
      <color indexed="60"/>
      <name val="Calibri"/>
      <family val="2"/>
    </font>
    <font>
      <sz val="9"/>
      <name val="Arial"/>
      <family val="2"/>
    </font>
    <font>
      <sz val="12"/>
      <name val="Helv"/>
    </font>
    <font>
      <b/>
      <sz val="11"/>
      <color indexed="63"/>
      <name val="Calibri"/>
      <family val="2"/>
    </font>
    <font>
      <b/>
      <sz val="18"/>
      <color indexed="56"/>
      <name val="Cambria"/>
      <family val="2"/>
    </font>
    <font>
      <sz val="10"/>
      <name val="Helv"/>
    </font>
    <font>
      <sz val="10"/>
      <name val="Helv"/>
      <charset val="204"/>
    </font>
    <font>
      <b/>
      <sz val="18"/>
      <color indexed="62"/>
      <name val="Cambria"/>
      <family val="2"/>
    </font>
    <font>
      <sz val="10"/>
      <name val="굴림"/>
      <family val="3"/>
      <charset val="129"/>
    </font>
    <font>
      <sz val="10"/>
      <color indexed="10"/>
      <name val="Arial"/>
      <family val="2"/>
    </font>
    <font>
      <sz val="9"/>
      <color indexed="81"/>
      <name val="Tahoma"/>
      <family val="2"/>
    </font>
    <font>
      <b/>
      <sz val="9"/>
      <color indexed="81"/>
      <name val="Tahoma"/>
      <family val="2"/>
    </font>
    <font>
      <u/>
      <sz val="12"/>
      <color theme="1"/>
      <name val="Consolas"/>
      <family val="3"/>
    </font>
    <font>
      <b/>
      <sz val="12"/>
      <color theme="1"/>
      <name val="Consolas"/>
      <family val="3"/>
    </font>
    <font>
      <sz val="12"/>
      <color theme="1"/>
      <name val="Consolas"/>
      <family val="3"/>
    </font>
    <font>
      <b/>
      <sz val="9"/>
      <color theme="1"/>
      <name val="Arial"/>
      <family val="2"/>
    </font>
    <font>
      <sz val="11"/>
      <color theme="6" tint="-0.499984740745262"/>
      <name val="Calibri"/>
      <family val="2"/>
      <scheme val="minor"/>
    </font>
  </fonts>
  <fills count="80">
    <fill>
      <patternFill patternType="none"/>
    </fill>
    <fill>
      <patternFill patternType="gray125"/>
    </fill>
    <fill>
      <patternFill patternType="solid">
        <fgColor indexed="18"/>
        <bgColor indexed="64"/>
      </patternFill>
    </fill>
    <fill>
      <patternFill patternType="solid">
        <fgColor indexed="26"/>
        <bgColor indexed="64"/>
      </patternFill>
    </fill>
    <fill>
      <patternFill patternType="solid">
        <fgColor indexed="12"/>
        <bgColor indexed="64"/>
      </patternFill>
    </fill>
    <fill>
      <patternFill patternType="solid">
        <fgColor indexed="22"/>
        <bgColor indexed="64"/>
      </patternFill>
    </fill>
    <fill>
      <patternFill patternType="solid">
        <fgColor theme="4" tint="0.79998168889431442"/>
        <bgColor indexed="64"/>
      </patternFill>
    </fill>
    <fill>
      <patternFill patternType="solid">
        <fgColor indexed="57"/>
        <bgColor indexed="64"/>
      </patternFill>
    </fill>
    <fill>
      <patternFill patternType="solid">
        <fgColor indexed="47"/>
        <bgColor indexed="64"/>
      </patternFill>
    </fill>
    <fill>
      <patternFill patternType="solid">
        <fgColor indexed="44"/>
        <bgColor indexed="64"/>
      </patternFill>
    </fill>
    <fill>
      <patternFill patternType="solid">
        <fgColor theme="0" tint="-0.249977111117893"/>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26"/>
      </patternFill>
    </fill>
    <fill>
      <patternFill patternType="solid">
        <fgColor indexed="31"/>
      </patternFill>
    </fill>
    <fill>
      <patternFill patternType="solid">
        <fgColor indexed="9"/>
      </patternFill>
    </fill>
    <fill>
      <patternFill patternType="solid">
        <fgColor indexed="8"/>
      </patternFill>
    </fill>
    <fill>
      <patternFill patternType="solid">
        <fgColor indexed="45"/>
      </patternFill>
    </fill>
    <fill>
      <patternFill patternType="solid">
        <fgColor indexed="47"/>
      </patternFill>
    </fill>
    <fill>
      <patternFill patternType="solid">
        <fgColor indexed="42"/>
      </patternFill>
    </fill>
    <fill>
      <patternFill patternType="solid">
        <fgColor indexed="46"/>
      </patternFill>
    </fill>
    <fill>
      <patternFill patternType="solid">
        <fgColor indexed="27"/>
      </patternFill>
    </fill>
    <fill>
      <patternFill patternType="solid">
        <fgColor indexed="44"/>
      </patternFill>
    </fill>
    <fill>
      <patternFill patternType="solid">
        <fgColor indexed="22"/>
      </patternFill>
    </fill>
    <fill>
      <patternFill patternType="solid">
        <fgColor indexed="29"/>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30"/>
        <bgColor indexed="30"/>
      </patternFill>
    </fill>
    <fill>
      <patternFill patternType="solid">
        <fgColor indexed="62"/>
      </patternFill>
    </fill>
    <fill>
      <patternFill patternType="solid">
        <fgColor indexed="45"/>
        <bgColor indexed="45"/>
      </patternFill>
    </fill>
    <fill>
      <patternFill patternType="solid">
        <fgColor indexed="29"/>
        <bgColor indexed="29"/>
      </patternFill>
    </fill>
    <fill>
      <patternFill patternType="solid">
        <fgColor indexed="10"/>
      </patternFill>
    </fill>
    <fill>
      <patternFill patternType="solid">
        <fgColor indexed="42"/>
        <bgColor indexed="42"/>
      </patternFill>
    </fill>
    <fill>
      <patternFill patternType="solid">
        <fgColor indexed="11"/>
        <bgColor indexed="11"/>
      </patternFill>
    </fill>
    <fill>
      <patternFill patternType="solid">
        <fgColor indexed="57"/>
      </patternFill>
    </fill>
    <fill>
      <patternFill patternType="solid">
        <fgColor indexed="46"/>
        <bgColor indexed="46"/>
      </patternFill>
    </fill>
    <fill>
      <patternFill patternType="solid">
        <fgColor indexed="36"/>
        <bgColor indexed="36"/>
      </patternFill>
    </fill>
    <fill>
      <patternFill patternType="solid">
        <fgColor indexed="54"/>
      </patternFill>
    </fill>
    <fill>
      <patternFill patternType="solid">
        <fgColor indexed="27"/>
        <bgColor indexed="27"/>
      </patternFill>
    </fill>
    <fill>
      <patternFill patternType="solid">
        <fgColor indexed="49"/>
        <bgColor indexed="49"/>
      </patternFill>
    </fill>
    <fill>
      <patternFill patternType="solid">
        <fgColor indexed="47"/>
        <bgColor indexed="47"/>
      </patternFill>
    </fill>
    <fill>
      <patternFill patternType="solid">
        <fgColor indexed="51"/>
        <bgColor indexed="51"/>
      </patternFill>
    </fill>
    <fill>
      <patternFill patternType="solid">
        <fgColor indexed="52"/>
        <bgColor indexed="52"/>
      </patternFill>
    </fill>
    <fill>
      <patternFill patternType="solid">
        <fgColor indexed="53"/>
      </patternFill>
    </fill>
    <fill>
      <patternFill patternType="solid">
        <fgColor indexed="55"/>
      </patternFill>
    </fill>
    <fill>
      <patternFill patternType="lightUp">
        <fgColor indexed="9"/>
        <bgColor indexed="49"/>
      </patternFill>
    </fill>
    <fill>
      <patternFill patternType="lightUp">
        <fgColor indexed="9"/>
        <bgColor indexed="10"/>
      </patternFill>
    </fill>
    <fill>
      <patternFill patternType="lightUp">
        <fgColor indexed="9"/>
        <bgColor indexed="57"/>
      </patternFill>
    </fill>
    <fill>
      <patternFill patternType="solid">
        <fgColor theme="3"/>
        <bgColor indexed="64"/>
      </patternFill>
    </fill>
    <fill>
      <patternFill patternType="solid">
        <fgColor theme="6" tint="0.59999389629810485"/>
        <bgColor indexed="64"/>
      </patternFill>
    </fill>
    <fill>
      <patternFill patternType="solid">
        <fgColor indexed="60"/>
        <bgColor indexed="64"/>
      </patternFill>
    </fill>
    <fill>
      <patternFill patternType="solid">
        <fgColor indexed="31"/>
        <bgColor indexed="64"/>
      </patternFill>
    </fill>
    <fill>
      <patternFill patternType="solid">
        <fgColor rgb="FFFFC000"/>
        <bgColor indexed="64"/>
      </patternFill>
    </fill>
    <fill>
      <patternFill patternType="solid">
        <fgColor rgb="FF92D050"/>
        <bgColor indexed="64"/>
      </patternFill>
    </fill>
    <fill>
      <patternFill patternType="solid">
        <fgColor theme="8" tint="0.39997558519241921"/>
        <bgColor indexed="64"/>
      </patternFill>
    </fill>
    <fill>
      <patternFill patternType="solid">
        <fgColor rgb="FFFFFF00"/>
        <bgColor indexed="64"/>
      </patternFill>
    </fill>
    <fill>
      <patternFill patternType="solid">
        <fgColor indexed="51"/>
        <bgColor indexed="64"/>
      </patternFill>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s>
  <borders count="54">
    <border>
      <left/>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ck">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B2B2B2"/>
      </left>
      <right style="thin">
        <color rgb="FFB2B2B2"/>
      </right>
      <top style="thin">
        <color rgb="FFB2B2B2"/>
      </top>
      <bottom style="thin">
        <color rgb="FFB2B2B2"/>
      </bottom>
      <diagonal/>
    </border>
  </borders>
  <cellStyleXfs count="531">
    <xf numFmtId="0" fontId="0" fillId="0" borderId="0">
      <alignment readingOrder="1"/>
    </xf>
    <xf numFmtId="0" fontId="3" fillId="0" borderId="0"/>
    <xf numFmtId="0" fontId="5" fillId="0" borderId="0"/>
    <xf numFmtId="0" fontId="5" fillId="9" borderId="0" applyNumberFormat="0" applyAlignment="0">
      <alignment horizontal="right"/>
    </xf>
    <xf numFmtId="0" fontId="5" fillId="8" borderId="0" applyNumberFormat="0" applyAlignment="0"/>
    <xf numFmtId="167" fontId="15" fillId="0" borderId="0"/>
    <xf numFmtId="0" fontId="16" fillId="0" borderId="0">
      <alignment horizontal="center" wrapText="1"/>
    </xf>
    <xf numFmtId="9" fontId="5" fillId="0" borderId="0" applyFont="0" applyFill="0" applyBorder="0" applyAlignment="0" applyProtection="0"/>
    <xf numFmtId="0" fontId="18" fillId="0" borderId="0"/>
    <xf numFmtId="9" fontId="18" fillId="0" borderId="0" applyFont="0" applyFill="0" applyBorder="0" applyAlignment="0" applyProtection="0"/>
    <xf numFmtId="43" fontId="18" fillId="0" borderId="0" applyFont="0" applyFill="0" applyBorder="0" applyAlignment="0" applyProtection="0"/>
    <xf numFmtId="0" fontId="5" fillId="0" borderId="0">
      <alignment readingOrder="1"/>
    </xf>
    <xf numFmtId="0" fontId="19" fillId="0" borderId="0"/>
    <xf numFmtId="0" fontId="20" fillId="0" borderId="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2" fillId="0" borderId="0" applyFont="0" applyFill="0" applyBorder="0" applyAlignment="0" applyProtection="0"/>
    <xf numFmtId="0" fontId="5" fillId="8" borderId="0" applyNumberFormat="0" applyAlignment="0"/>
    <xf numFmtId="0" fontId="23" fillId="0" borderId="25" applyNumberFormat="0" applyFill="0" applyAlignment="0" applyProtection="0"/>
    <xf numFmtId="0" fontId="23" fillId="0" borderId="25" applyNumberFormat="0" applyFill="0" applyAlignment="0" applyProtection="0"/>
    <xf numFmtId="0" fontId="24"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5" fillId="0" borderId="0"/>
    <xf numFmtId="0" fontId="22" fillId="0" borderId="0"/>
    <xf numFmtId="0" fontId="5" fillId="0" borderId="0">
      <alignment readingOrder="1"/>
    </xf>
    <xf numFmtId="0" fontId="5" fillId="0" borderId="0"/>
    <xf numFmtId="0" fontId="22" fillId="16" borderId="14" applyNumberFormat="0" applyFont="0" applyAlignment="0" applyProtection="0"/>
    <xf numFmtId="0" fontId="22" fillId="16" borderId="14"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alignment readingOrder="1"/>
    </xf>
    <xf numFmtId="0" fontId="3" fillId="0" borderId="0"/>
    <xf numFmtId="0" fontId="21" fillId="17" borderId="0" applyNumberFormat="0" applyBorder="0" applyAlignment="0" applyProtection="0"/>
    <xf numFmtId="0" fontId="21" fillId="18" borderId="0" applyNumberFormat="0" applyBorder="0" applyAlignment="0" applyProtection="0"/>
    <xf numFmtId="0" fontId="32" fillId="19" borderId="0" applyNumberFormat="0" applyBorder="0" applyAlignment="0" applyProtection="0"/>
    <xf numFmtId="0" fontId="21" fillId="20" borderId="0" applyNumberFormat="0" applyBorder="0" applyAlignment="0" applyProtection="0"/>
    <xf numFmtId="0" fontId="32" fillId="21" borderId="0" applyNumberFormat="0" applyBorder="0" applyAlignment="0" applyProtection="0"/>
    <xf numFmtId="0" fontId="21" fillId="22" borderId="0" applyNumberFormat="0" applyBorder="0" applyAlignment="0" applyProtection="0"/>
    <xf numFmtId="0" fontId="21" fillId="20" borderId="0" applyNumberFormat="0" applyBorder="0" applyAlignment="0" applyProtection="0"/>
    <xf numFmtId="0" fontId="32" fillId="16" borderId="0" applyNumberFormat="0" applyBorder="0" applyAlignment="0" applyProtection="0"/>
    <xf numFmtId="0" fontId="21" fillId="23" borderId="0" applyNumberFormat="0" applyBorder="0" applyAlignment="0" applyProtection="0"/>
    <xf numFmtId="0" fontId="21" fillId="18" borderId="0" applyNumberFormat="0" applyBorder="0" applyAlignment="0" applyProtection="0"/>
    <xf numFmtId="0" fontId="32" fillId="19" borderId="0" applyNumberFormat="0" applyBorder="0" applyAlignment="0" applyProtection="0"/>
    <xf numFmtId="0" fontId="21" fillId="24" borderId="0" applyNumberFormat="0" applyBorder="0" applyAlignment="0" applyProtection="0"/>
    <xf numFmtId="0" fontId="32" fillId="24" borderId="0" applyNumberFormat="0" applyBorder="0" applyAlignment="0" applyProtection="0"/>
    <xf numFmtId="0" fontId="21" fillId="21" borderId="0" applyNumberFormat="0" applyBorder="0" applyAlignment="0" applyProtection="0"/>
    <xf numFmtId="0" fontId="32" fillId="21" borderId="0" applyNumberFormat="0" applyBorder="0" applyAlignment="0" applyProtection="0"/>
    <xf numFmtId="0" fontId="21" fillId="25" borderId="0" applyNumberFormat="0" applyBorder="0" applyAlignment="0" applyProtection="0"/>
    <xf numFmtId="0" fontId="21" fillId="26" borderId="0" applyNumberFormat="0" applyBorder="0" applyAlignment="0" applyProtection="0"/>
    <xf numFmtId="0" fontId="32" fillId="26" borderId="0" applyNumberFormat="0" applyBorder="0" applyAlignment="0" applyProtection="0"/>
    <xf numFmtId="0" fontId="21" fillId="27" borderId="0" applyNumberFormat="0" applyBorder="0" applyAlignment="0" applyProtection="0"/>
    <xf numFmtId="0" fontId="21" fillId="20" borderId="0" applyNumberFormat="0" applyBorder="0" applyAlignment="0" applyProtection="0"/>
    <xf numFmtId="0" fontId="32" fillId="27" borderId="0" applyNumberFormat="0" applyBorder="0" applyAlignment="0" applyProtection="0"/>
    <xf numFmtId="0" fontId="21" fillId="28" borderId="0" applyNumberFormat="0" applyBorder="0" applyAlignment="0" applyProtection="0"/>
    <xf numFmtId="0" fontId="21" fillId="20" borderId="0" applyNumberFormat="0" applyBorder="0" applyAlignment="0" applyProtection="0"/>
    <xf numFmtId="0" fontId="32" fillId="29" borderId="0" applyNumberFormat="0" applyBorder="0" applyAlignment="0" applyProtection="0"/>
    <xf numFmtId="0" fontId="21" fillId="23" borderId="0" applyNumberFormat="0" applyBorder="0" applyAlignment="0" applyProtection="0"/>
    <xf numFmtId="0" fontId="21" fillId="26" borderId="0" applyNumberFormat="0" applyBorder="0" applyAlignment="0" applyProtection="0"/>
    <xf numFmtId="0" fontId="32" fillId="26" borderId="0" applyNumberFormat="0" applyBorder="0" applyAlignment="0" applyProtection="0"/>
    <xf numFmtId="0" fontId="21" fillId="25" borderId="0" applyNumberFormat="0" applyBorder="0" applyAlignment="0" applyProtection="0"/>
    <xf numFmtId="0" fontId="32" fillId="25" borderId="0" applyNumberFormat="0" applyBorder="0" applyAlignment="0" applyProtection="0"/>
    <xf numFmtId="0" fontId="21" fillId="30" borderId="0" applyNumberFormat="0" applyBorder="0" applyAlignment="0" applyProtection="0"/>
    <xf numFmtId="0" fontId="21" fillId="21" borderId="0" applyNumberFormat="0" applyBorder="0" applyAlignment="0" applyProtection="0"/>
    <xf numFmtId="0" fontId="32" fillId="21" borderId="0" applyNumberFormat="0" applyBorder="0" applyAlignment="0" applyProtection="0"/>
    <xf numFmtId="0" fontId="33" fillId="31"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27" borderId="0" applyNumberFormat="0" applyBorder="0" applyAlignment="0" applyProtection="0"/>
    <xf numFmtId="0" fontId="33" fillId="20" borderId="0" applyNumberFormat="0" applyBorder="0" applyAlignment="0" applyProtection="0"/>
    <xf numFmtId="0" fontId="33" fillId="27" borderId="0" applyNumberFormat="0" applyBorder="0" applyAlignment="0" applyProtection="0"/>
    <xf numFmtId="0" fontId="33" fillId="28" borderId="0" applyNumberFormat="0" applyBorder="0" applyAlignment="0" applyProtection="0"/>
    <xf numFmtId="0" fontId="33" fillId="20" borderId="0" applyNumberFormat="0" applyBorder="0" applyAlignment="0" applyProtection="0"/>
    <xf numFmtId="0" fontId="33" fillId="29" borderId="0" applyNumberFormat="0" applyBorder="0" applyAlignment="0" applyProtection="0"/>
    <xf numFmtId="0" fontId="33" fillId="33"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4"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12" fillId="37" borderId="0" applyNumberFormat="0" applyBorder="0" applyAlignment="0" applyProtection="0"/>
    <xf numFmtId="0" fontId="33" fillId="38"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12" fillId="40"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10" fillId="42" borderId="0" applyNumberFormat="0" applyBorder="0" applyAlignment="0" applyProtection="0"/>
    <xf numFmtId="0" fontId="10" fillId="43" borderId="0" applyNumberFormat="0" applyBorder="0" applyAlignment="0" applyProtection="0"/>
    <xf numFmtId="0" fontId="12" fillId="43" borderId="0" applyNumberFormat="0" applyBorder="0" applyAlignment="0" applyProtection="0"/>
    <xf numFmtId="0" fontId="33" fillId="44" borderId="0" applyNumberFormat="0" applyBorder="0" applyAlignment="0" applyProtection="0"/>
    <xf numFmtId="0" fontId="33" fillId="20" borderId="0" applyNumberFormat="0" applyBorder="0" applyAlignment="0" applyProtection="0"/>
    <xf numFmtId="0" fontId="33" fillId="44" borderId="0" applyNumberFormat="0" applyBorder="0" applyAlignment="0" applyProtection="0"/>
    <xf numFmtId="0" fontId="10" fillId="45" borderId="0" applyNumberFormat="0" applyBorder="0" applyAlignment="0" applyProtection="0"/>
    <xf numFmtId="0" fontId="10" fillId="45" borderId="0" applyNumberFormat="0" applyBorder="0" applyAlignment="0" applyProtection="0"/>
    <xf numFmtId="0" fontId="12" fillId="46" borderId="0" applyNumberFormat="0" applyBorder="0" applyAlignment="0" applyProtection="0"/>
    <xf numFmtId="0" fontId="33" fillId="33" borderId="0" applyNumberFormat="0" applyBorder="0" applyAlignment="0" applyProtection="0"/>
    <xf numFmtId="0" fontId="33" fillId="47" borderId="0" applyNumberFormat="0" applyBorder="0" applyAlignment="0" applyProtection="0"/>
    <xf numFmtId="0" fontId="33" fillId="47" borderId="0" applyNumberFormat="0" applyBorder="0" applyAlignment="0" applyProtection="0"/>
    <xf numFmtId="0" fontId="10" fillId="48" borderId="0" applyNumberFormat="0" applyBorder="0" applyAlignment="0" applyProtection="0"/>
    <xf numFmtId="0" fontId="10" fillId="36" borderId="0" applyNumberFormat="0" applyBorder="0" applyAlignment="0" applyProtection="0"/>
    <xf numFmtId="0" fontId="12" fillId="49"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10" fillId="50" borderId="0" applyNumberFormat="0" applyBorder="0" applyAlignment="0" applyProtection="0"/>
    <xf numFmtId="0" fontId="10" fillId="51" borderId="0" applyNumberFormat="0" applyBorder="0" applyAlignment="0" applyProtection="0"/>
    <xf numFmtId="0" fontId="12" fillId="52" borderId="0" applyNumberFormat="0" applyBorder="0" applyAlignment="0" applyProtection="0"/>
    <xf numFmtId="0" fontId="33" fillId="53" borderId="0" applyNumberFormat="0" applyBorder="0" applyAlignment="0" applyProtection="0"/>
    <xf numFmtId="0" fontId="33" fillId="53" borderId="0" applyNumberFormat="0" applyBorder="0" applyAlignment="0" applyProtection="0"/>
    <xf numFmtId="0" fontId="34" fillId="20" borderId="0" applyNumberFormat="0" applyBorder="0" applyAlignment="0" applyProtection="0"/>
    <xf numFmtId="0" fontId="34" fillId="23" borderId="0" applyNumberFormat="0" applyBorder="0" applyAlignment="0" applyProtection="0"/>
    <xf numFmtId="0" fontId="34" fillId="20" borderId="0" applyNumberFormat="0" applyBorder="0" applyAlignment="0" applyProtection="0"/>
    <xf numFmtId="0" fontId="35" fillId="26" borderId="28" applyNumberFormat="0" applyAlignment="0" applyProtection="0"/>
    <xf numFmtId="0" fontId="35" fillId="18" borderId="28" applyNumberFormat="0" applyAlignment="0" applyProtection="0"/>
    <xf numFmtId="0" fontId="35" fillId="18" borderId="28" applyNumberFormat="0" applyAlignment="0" applyProtection="0"/>
    <xf numFmtId="0" fontId="36" fillId="54" borderId="29" applyNumberFormat="0" applyAlignment="0" applyProtection="0"/>
    <xf numFmtId="0" fontId="36" fillId="54" borderId="29" applyNumberFormat="0" applyAlignment="0" applyProtection="0"/>
    <xf numFmtId="41" fontId="3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2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44" fontId="18" fillId="0" borderId="0" applyFont="0" applyFill="0" applyBorder="0" applyAlignment="0" applyProtection="0"/>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5" fillId="9" borderId="0" applyNumberFormat="0" applyAlignment="0">
      <alignment horizontal="right"/>
    </xf>
    <xf numFmtId="0" fontId="38" fillId="55" borderId="0" applyNumberFormat="0" applyBorder="0" applyAlignment="0" applyProtection="0"/>
    <xf numFmtId="0" fontId="38" fillId="56" borderId="0" applyNumberFormat="0" applyBorder="0" applyAlignment="0" applyProtection="0"/>
    <xf numFmtId="0" fontId="38" fillId="57" borderId="0" applyNumberFormat="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0" fontId="40" fillId="22" borderId="0" applyNumberFormat="0" applyBorder="0" applyAlignment="0" applyProtection="0"/>
    <xf numFmtId="0" fontId="40" fillId="22" borderId="0" applyNumberFormat="0" applyBorder="0" applyAlignment="0" applyProtection="0"/>
    <xf numFmtId="0" fontId="41" fillId="0" borderId="30" applyNumberFormat="0" applyFill="0" applyAlignment="0" applyProtection="0"/>
    <xf numFmtId="0" fontId="42" fillId="0" borderId="31" applyNumberFormat="0" applyFill="0" applyAlignment="0" applyProtection="0"/>
    <xf numFmtId="0" fontId="42" fillId="0" borderId="31" applyNumberFormat="0" applyFill="0" applyAlignment="0" applyProtection="0"/>
    <xf numFmtId="0" fontId="43" fillId="0" borderId="32" applyNumberFormat="0" applyFill="0" applyAlignment="0" applyProtection="0"/>
    <xf numFmtId="0" fontId="44" fillId="0" borderId="33" applyNumberFormat="0" applyFill="0" applyAlignment="0" applyProtection="0"/>
    <xf numFmtId="0" fontId="44" fillId="0" borderId="33" applyNumberFormat="0" applyFill="0" applyAlignment="0" applyProtection="0"/>
    <xf numFmtId="0" fontId="43" fillId="0" borderId="0" applyNumberFormat="0" applyFill="0" applyBorder="0" applyAlignment="0" applyProtection="0"/>
    <xf numFmtId="0" fontId="44"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alignment vertical="top"/>
      <protection locked="0"/>
    </xf>
    <xf numFmtId="0" fontId="25"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21" borderId="28" applyNumberFormat="0" applyAlignment="0" applyProtection="0"/>
    <xf numFmtId="0" fontId="48" fillId="21" borderId="28" applyNumberFormat="0" applyAlignment="0" applyProtection="0"/>
    <xf numFmtId="0" fontId="49" fillId="0" borderId="34" applyNumberFormat="0" applyFill="0" applyAlignment="0" applyProtection="0"/>
    <xf numFmtId="0" fontId="49" fillId="0" borderId="34" applyNumberFormat="0" applyFill="0" applyAlignment="0" applyProtection="0"/>
    <xf numFmtId="0" fontId="50" fillId="29" borderId="0" applyNumberFormat="0" applyBorder="0" applyAlignment="0" applyProtection="0"/>
    <xf numFmtId="0" fontId="50" fillId="29" borderId="0" applyNumberFormat="0" applyBorder="0" applyAlignment="0" applyProtection="0"/>
    <xf numFmtId="0" fontId="21" fillId="0" borderId="0"/>
    <xf numFmtId="0" fontId="5" fillId="0" borderId="0"/>
    <xf numFmtId="0" fontId="21" fillId="0" borderId="0"/>
    <xf numFmtId="0" fontId="21" fillId="0" borderId="0"/>
    <xf numFmtId="0" fontId="5" fillId="0" borderId="0">
      <alignment readingOrder="1"/>
    </xf>
    <xf numFmtId="0" fontId="5" fillId="0" borderId="0"/>
    <xf numFmtId="0" fontId="5" fillId="0" borderId="0">
      <alignment readingOrder="1"/>
    </xf>
    <xf numFmtId="0" fontId="18" fillId="0" borderId="0"/>
    <xf numFmtId="0" fontId="18" fillId="0" borderId="0"/>
    <xf numFmtId="0" fontId="18" fillId="0" borderId="0"/>
    <xf numFmtId="0" fontId="2" fillId="0" borderId="0"/>
    <xf numFmtId="0" fontId="2" fillId="0" borderId="0"/>
    <xf numFmtId="0" fontId="18" fillId="0" borderId="0"/>
    <xf numFmtId="0" fontId="18" fillId="0" borderId="0"/>
    <xf numFmtId="0" fontId="2" fillId="0" borderId="0"/>
    <xf numFmtId="0" fontId="2" fillId="0" borderId="0"/>
    <xf numFmtId="0" fontId="18" fillId="0" borderId="0"/>
    <xf numFmtId="0" fontId="18" fillId="0" borderId="0"/>
    <xf numFmtId="0" fontId="18" fillId="0" borderId="0"/>
    <xf numFmtId="0" fontId="18" fillId="0" borderId="0"/>
    <xf numFmtId="0" fontId="5"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5" fillId="0" borderId="0"/>
    <xf numFmtId="0" fontId="5" fillId="0" borderId="0"/>
    <xf numFmtId="0" fontId="5" fillId="0" borderId="0"/>
    <xf numFmtId="0" fontId="5" fillId="0" borderId="0">
      <alignment readingOrder="1"/>
    </xf>
    <xf numFmtId="0" fontId="5"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alignment readingOrder="1"/>
    </xf>
    <xf numFmtId="0" fontId="5" fillId="0" borderId="0">
      <alignment readingOrder="1"/>
    </xf>
    <xf numFmtId="0" fontId="18" fillId="0" borderId="0"/>
    <xf numFmtId="0" fontId="18" fillId="0" borderId="0"/>
    <xf numFmtId="0" fontId="5" fillId="0" borderId="0">
      <alignment readingOrder="1"/>
    </xf>
    <xf numFmtId="0" fontId="21" fillId="0" borderId="0"/>
    <xf numFmtId="0" fontId="5" fillId="0" borderId="0">
      <alignment readingOrder="1"/>
    </xf>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5" fillId="0" borderId="0">
      <alignment readingOrder="1"/>
    </xf>
    <xf numFmtId="0" fontId="5" fillId="0" borderId="0"/>
    <xf numFmtId="0" fontId="51" fillId="0" borderId="0"/>
    <xf numFmtId="0" fontId="52" fillId="0" borderId="0"/>
    <xf numFmtId="0" fontId="52" fillId="0" borderId="0"/>
    <xf numFmtId="0" fontId="52" fillId="0" borderId="0"/>
    <xf numFmtId="0" fontId="5" fillId="0" borderId="0"/>
    <xf numFmtId="0" fontId="5" fillId="0" borderId="0"/>
    <xf numFmtId="0" fontId="5" fillId="0" borderId="0"/>
    <xf numFmtId="0" fontId="52" fillId="0" borderId="0"/>
    <xf numFmtId="0" fontId="52" fillId="0" borderId="0"/>
    <xf numFmtId="0" fontId="52" fillId="0" borderId="0"/>
    <xf numFmtId="0" fontId="5" fillId="0" borderId="0"/>
    <xf numFmtId="0" fontId="5" fillId="0" borderId="0"/>
    <xf numFmtId="0" fontId="5" fillId="0" borderId="0"/>
    <xf numFmtId="0" fontId="5" fillId="0" borderId="0">
      <alignment readingOrder="1"/>
    </xf>
    <xf numFmtId="0" fontId="5" fillId="0" borderId="0"/>
    <xf numFmtId="0" fontId="5" fillId="0" borderId="0"/>
    <xf numFmtId="0" fontId="21"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18" fillId="0" borderId="0"/>
    <xf numFmtId="0" fontId="5" fillId="0" borderId="0" applyNumberFormat="0" applyFill="0" applyBorder="0" applyAlignment="0" applyProtection="0"/>
    <xf numFmtId="0" fontId="18" fillId="0" borderId="0"/>
    <xf numFmtId="0" fontId="18" fillId="0" borderId="0"/>
    <xf numFmtId="0" fontId="37" fillId="0" borderId="0"/>
    <xf numFmtId="0" fontId="18" fillId="0" borderId="0"/>
    <xf numFmtId="0" fontId="18" fillId="0" borderId="0"/>
    <xf numFmtId="0" fontId="5" fillId="0" borderId="0">
      <alignment readingOrder="1"/>
    </xf>
    <xf numFmtId="0" fontId="18" fillId="0" borderId="0"/>
    <xf numFmtId="0" fontId="18" fillId="0" borderId="0"/>
    <xf numFmtId="0" fontId="18" fillId="0" borderId="0"/>
    <xf numFmtId="0" fontId="18" fillId="0" borderId="0"/>
    <xf numFmtId="0" fontId="18" fillId="0" borderId="0"/>
    <xf numFmtId="0" fontId="52" fillId="0" borderId="0"/>
    <xf numFmtId="0" fontId="52" fillId="0" borderId="0"/>
    <xf numFmtId="0" fontId="52" fillId="0" borderId="0"/>
    <xf numFmtId="0" fontId="52" fillId="0" borderId="0"/>
    <xf numFmtId="0" fontId="52" fillId="0" borderId="0"/>
    <xf numFmtId="0" fontId="52" fillId="0" borderId="0"/>
    <xf numFmtId="0" fontId="52" fillId="0" borderId="0"/>
    <xf numFmtId="0" fontId="5" fillId="0" borderId="0"/>
    <xf numFmtId="0" fontId="18" fillId="0" borderId="0"/>
    <xf numFmtId="0" fontId="18" fillId="0" borderId="0"/>
    <xf numFmtId="0" fontId="5" fillId="0" borderId="0"/>
    <xf numFmtId="0" fontId="21" fillId="0" borderId="0"/>
    <xf numFmtId="0" fontId="21" fillId="0" borderId="0"/>
    <xf numFmtId="0" fontId="18" fillId="0" borderId="0"/>
    <xf numFmtId="0" fontId="20" fillId="0" borderId="0"/>
    <xf numFmtId="0" fontId="21" fillId="0" borderId="0"/>
    <xf numFmtId="0" fontId="21" fillId="0" borderId="0"/>
    <xf numFmtId="0" fontId="21" fillId="0" borderId="0"/>
    <xf numFmtId="0" fontId="21" fillId="0" borderId="0"/>
    <xf numFmtId="0" fontId="5" fillId="0" borderId="0">
      <alignment readingOrder="1"/>
    </xf>
    <xf numFmtId="0" fontId="5" fillId="0" borderId="0">
      <alignment readingOrder="1"/>
    </xf>
    <xf numFmtId="0" fontId="5" fillId="0" borderId="0">
      <alignment readingOrder="1"/>
    </xf>
    <xf numFmtId="0" fontId="5" fillId="16" borderId="14" applyNumberFormat="0" applyFont="0" applyAlignment="0" applyProtection="0"/>
    <xf numFmtId="0" fontId="53" fillId="26" borderId="35" applyNumberFormat="0" applyAlignment="0" applyProtection="0"/>
    <xf numFmtId="0" fontId="53" fillId="18" borderId="35" applyNumberFormat="0" applyAlignment="0" applyProtection="0"/>
    <xf numFmtId="0" fontId="53" fillId="18" borderId="35"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0" fontId="54" fillId="0" borderId="0" applyNumberFormat="0" applyFill="0" applyBorder="0" applyAlignment="0" applyProtection="0"/>
    <xf numFmtId="0" fontId="55" fillId="0" borderId="0"/>
    <xf numFmtId="0" fontId="56" fillId="0" borderId="0"/>
    <xf numFmtId="171" fontId="5" fillId="0" borderId="0" applyFill="0" applyBorder="0" applyAlignment="0" applyProtection="0">
      <alignment wrapText="1"/>
    </xf>
    <xf numFmtId="0" fontId="54"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26" fillId="0" borderId="36" applyNumberFormat="0" applyFill="0" applyAlignment="0" applyProtection="0"/>
    <xf numFmtId="0" fontId="26" fillId="0" borderId="37" applyNumberFormat="0" applyFill="0" applyAlignment="0" applyProtection="0"/>
    <xf numFmtId="0" fontId="53" fillId="0" borderId="37"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58" fillId="0" borderId="0">
      <alignment vertical="center"/>
    </xf>
    <xf numFmtId="0" fontId="1" fillId="0" borderId="0"/>
    <xf numFmtId="9" fontId="1"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68"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0"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2"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4"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6"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78"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69"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1"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3"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5"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7"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0" fontId="18" fillId="79" borderId="0" applyNumberFormat="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21"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1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0" fontId="5" fillId="9" borderId="0" applyNumberFormat="0" applyAlignment="0">
      <alignment horizontal="right"/>
    </xf>
    <xf numFmtId="0" fontId="5" fillId="8" borderId="0" applyNumberFormat="0" applyAlignment="0"/>
    <xf numFmtId="0" fontId="5" fillId="8" borderId="0" applyNumberFormat="0" applyAlignment="0"/>
    <xf numFmtId="0" fontId="5" fillId="8" borderId="0" applyNumberFormat="0" applyAlignment="0"/>
    <xf numFmtId="0" fontId="24" fillId="0" borderId="0" applyNumberFormat="0" applyFill="0" applyBorder="0" applyAlignment="0" applyProtection="0">
      <alignment vertical="top"/>
      <protection locked="0"/>
    </xf>
    <xf numFmtId="0" fontId="21" fillId="0" borderId="0"/>
    <xf numFmtId="0" fontId="21" fillId="0" borderId="0"/>
    <xf numFmtId="0" fontId="18" fillId="0" borderId="0"/>
    <xf numFmtId="0" fontId="18" fillId="0" borderId="0"/>
    <xf numFmtId="0" fontId="18" fillId="0" borderId="0"/>
    <xf numFmtId="0" fontId="18" fillId="0" borderId="0"/>
    <xf numFmtId="0" fontId="5" fillId="0" borderId="0">
      <alignment readingOrder="1"/>
    </xf>
    <xf numFmtId="0" fontId="18" fillId="0" borderId="0"/>
    <xf numFmtId="0" fontId="5" fillId="0" borderId="0"/>
    <xf numFmtId="0" fontId="5" fillId="0" borderId="0"/>
    <xf numFmtId="0" fontId="18" fillId="0" borderId="0"/>
    <xf numFmtId="0" fontId="21" fillId="0" borderId="0"/>
    <xf numFmtId="0" fontId="21" fillId="0" borderId="0"/>
    <xf numFmtId="0" fontId="21" fillId="0" borderId="0"/>
    <xf numFmtId="0" fontId="18" fillId="0" borderId="0"/>
    <xf numFmtId="0" fontId="18" fillId="0" borderId="0"/>
    <xf numFmtId="0" fontId="5" fillId="0" borderId="0"/>
    <xf numFmtId="0" fontId="5" fillId="0" borderId="0"/>
    <xf numFmtId="0" fontId="21" fillId="0" borderId="0"/>
    <xf numFmtId="0" fontId="18" fillId="0" borderId="0"/>
    <xf numFmtId="0" fontId="18" fillId="0" borderId="0"/>
    <xf numFmtId="0" fontId="21"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21" fillId="0" borderId="0"/>
    <xf numFmtId="0" fontId="18" fillId="0" borderId="0"/>
    <xf numFmtId="0" fontId="18" fillId="0" borderId="0"/>
    <xf numFmtId="0" fontId="18" fillId="0" borderId="0"/>
    <xf numFmtId="0" fontId="20" fillId="0" borderId="0"/>
    <xf numFmtId="0" fontId="21" fillId="0" borderId="0"/>
    <xf numFmtId="0" fontId="21" fillId="0" borderId="0"/>
    <xf numFmtId="0" fontId="21" fillId="0" borderId="0"/>
    <xf numFmtId="0" fontId="21" fillId="0" borderId="0"/>
    <xf numFmtId="0" fontId="18" fillId="67" borderId="53" applyNumberFormat="0" applyFont="0" applyAlignment="0" applyProtection="0"/>
    <xf numFmtId="0" fontId="18" fillId="67" borderId="53" applyNumberFormat="0" applyFont="0" applyAlignment="0" applyProtection="0"/>
    <xf numFmtId="0" fontId="18" fillId="67" borderId="53" applyNumberFormat="0" applyFont="0" applyAlignment="0" applyProtection="0"/>
    <xf numFmtId="0" fontId="18" fillId="67" borderId="53" applyNumberFormat="0" applyFont="0" applyAlignment="0" applyProtection="0"/>
    <xf numFmtId="0" fontId="18" fillId="67" borderId="53" applyNumberFormat="0" applyFont="0" applyAlignment="0" applyProtection="0"/>
    <xf numFmtId="0" fontId="18" fillId="67" borderId="53"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21"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18"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cellStyleXfs>
  <cellXfs count="173">
    <xf numFmtId="0" fontId="0" fillId="0" borderId="0" xfId="0"/>
    <xf numFmtId="0" fontId="4" fillId="0" borderId="0" xfId="1" applyFont="1"/>
    <xf numFmtId="0" fontId="6" fillId="0" borderId="0" xfId="2" applyFont="1"/>
    <xf numFmtId="0" fontId="5" fillId="0" borderId="0" xfId="1" applyFont="1"/>
    <xf numFmtId="5" fontId="5" fillId="0" borderId="0" xfId="1" applyNumberFormat="1" applyFont="1"/>
    <xf numFmtId="164" fontId="5" fillId="0" borderId="0" xfId="1" applyNumberFormat="1" applyFont="1"/>
    <xf numFmtId="164" fontId="6" fillId="0" borderId="0" xfId="1" applyNumberFormat="1" applyFont="1"/>
    <xf numFmtId="0" fontId="0" fillId="0" borderId="0" xfId="0">
      <alignment readingOrder="1"/>
    </xf>
    <xf numFmtId="0" fontId="4" fillId="0" borderId="0" xfId="1" applyFont="1" applyAlignment="1">
      <alignment horizontal="left"/>
    </xf>
    <xf numFmtId="165" fontId="0" fillId="0" borderId="0" xfId="0" applyNumberFormat="1" applyAlignment="1">
      <alignment horizontal="center" readingOrder="1"/>
    </xf>
    <xf numFmtId="166" fontId="0" fillId="0" borderId="0" xfId="0" applyNumberFormat="1" applyAlignment="1">
      <alignment horizontal="center" readingOrder="1"/>
    </xf>
    <xf numFmtId="0" fontId="5" fillId="0" borderId="0" xfId="1" applyFont="1" applyAlignment="1">
      <alignment horizontal="center"/>
    </xf>
    <xf numFmtId="0" fontId="7" fillId="2" borderId="1" xfId="1" applyFont="1" applyFill="1" applyBorder="1" applyAlignment="1">
      <alignment horizontal="centerContinuous"/>
    </xf>
    <xf numFmtId="0" fontId="8" fillId="2" borderId="1" xfId="1" applyFont="1" applyFill="1" applyBorder="1" applyAlignment="1">
      <alignment horizontal="centerContinuous"/>
    </xf>
    <xf numFmtId="0" fontId="8" fillId="2" borderId="2" xfId="1" applyFont="1" applyFill="1" applyBorder="1" applyAlignment="1">
      <alignment horizontal="centerContinuous"/>
    </xf>
    <xf numFmtId="0" fontId="9" fillId="2" borderId="3" xfId="1" applyFont="1" applyFill="1" applyBorder="1" applyAlignment="1">
      <alignment horizontal="centerContinuous"/>
    </xf>
    <xf numFmtId="0" fontId="10" fillId="5" borderId="5" xfId="1" applyFont="1" applyFill="1" applyBorder="1" applyAlignment="1">
      <alignment horizontal="center" wrapText="1"/>
    </xf>
    <xf numFmtId="0" fontId="10" fillId="5" borderId="5" xfId="0" applyFont="1" applyFill="1" applyBorder="1" applyAlignment="1">
      <alignment horizontal="center" wrapText="1"/>
    </xf>
    <xf numFmtId="0" fontId="12" fillId="7" borderId="6" xfId="0" applyFont="1" applyFill="1" applyBorder="1" applyAlignment="1">
      <alignment horizontal="left" readingOrder="1"/>
    </xf>
    <xf numFmtId="0" fontId="12" fillId="7" borderId="7" xfId="0" applyFont="1" applyFill="1" applyBorder="1" applyAlignment="1">
      <alignment horizontal="center" wrapText="1" readingOrder="1"/>
    </xf>
    <xf numFmtId="164" fontId="0" fillId="0" borderId="0" xfId="0" applyNumberFormat="1">
      <alignment readingOrder="1"/>
    </xf>
    <xf numFmtId="0" fontId="10" fillId="8" borderId="5" xfId="0" applyFont="1" applyFill="1" applyBorder="1" applyAlignment="1">
      <alignment horizontal="center" wrapText="1" readingOrder="1"/>
    </xf>
    <xf numFmtId="0" fontId="10" fillId="8" borderId="7" xfId="0" applyFont="1" applyFill="1" applyBorder="1" applyAlignment="1">
      <alignment horizontal="center" wrapText="1" readingOrder="1"/>
    </xf>
    <xf numFmtId="164" fontId="10" fillId="8" borderId="7" xfId="0" applyNumberFormat="1" applyFont="1" applyFill="1" applyBorder="1" applyAlignment="1">
      <alignment horizontal="center" wrapText="1" readingOrder="1"/>
    </xf>
    <xf numFmtId="164" fontId="9" fillId="0" borderId="0" xfId="0" applyNumberFormat="1" applyFont="1">
      <alignment readingOrder="1"/>
    </xf>
    <xf numFmtId="164" fontId="10" fillId="9" borderId="8" xfId="0" applyNumberFormat="1" applyFont="1" applyFill="1" applyBorder="1" applyAlignment="1">
      <alignment horizontal="centerContinuous" wrapText="1" readingOrder="1"/>
    </xf>
    <xf numFmtId="1" fontId="0" fillId="0" borderId="0" xfId="0" applyNumberFormat="1">
      <alignment readingOrder="1"/>
    </xf>
    <xf numFmtId="0" fontId="10" fillId="9" borderId="5" xfId="0" applyFont="1" applyFill="1" applyBorder="1" applyAlignment="1">
      <alignment horizontal="center" wrapText="1" readingOrder="1"/>
    </xf>
    <xf numFmtId="0" fontId="10" fillId="9" borderId="7" xfId="0" applyFont="1" applyFill="1" applyBorder="1" applyAlignment="1">
      <alignment horizontal="center" wrapText="1" readingOrder="1"/>
    </xf>
    <xf numFmtId="164" fontId="10" fillId="9" borderId="7" xfId="0" applyNumberFormat="1" applyFont="1" applyFill="1" applyBorder="1" applyAlignment="1">
      <alignment horizontal="center" wrapText="1" readingOrder="1"/>
    </xf>
    <xf numFmtId="164" fontId="10" fillId="9" borderId="9" xfId="0" applyNumberFormat="1" applyFont="1" applyFill="1" applyBorder="1" applyAlignment="1">
      <alignment horizontal="centerContinuous" wrapText="1" readingOrder="1"/>
    </xf>
    <xf numFmtId="164" fontId="10" fillId="9" borderId="10" xfId="0" applyNumberFormat="1" applyFont="1" applyFill="1" applyBorder="1" applyAlignment="1">
      <alignment horizontal="centerContinuous" wrapText="1" readingOrder="1"/>
    </xf>
    <xf numFmtId="0" fontId="11" fillId="0" borderId="0" xfId="0" applyFont="1">
      <alignment readingOrder="1"/>
    </xf>
    <xf numFmtId="49" fontId="0" fillId="0" borderId="0" xfId="0" applyNumberFormat="1">
      <alignment readingOrder="1"/>
    </xf>
    <xf numFmtId="9" fontId="11" fillId="0" borderId="0" xfId="0" applyNumberFormat="1" applyFont="1">
      <alignment readingOrder="1"/>
    </xf>
    <xf numFmtId="0" fontId="0" fillId="5" borderId="0" xfId="0" applyFill="1">
      <alignment readingOrder="1"/>
    </xf>
    <xf numFmtId="1" fontId="11" fillId="0" borderId="0" xfId="0" applyNumberFormat="1" applyFont="1">
      <alignment readingOrder="1"/>
    </xf>
    <xf numFmtId="2" fontId="0" fillId="0" borderId="0" xfId="0" applyNumberFormat="1">
      <alignment readingOrder="1"/>
    </xf>
    <xf numFmtId="164" fontId="0" fillId="0" borderId="0" xfId="0" applyNumberFormat="1" applyAlignment="1">
      <alignment horizontal="center" readingOrder="1"/>
    </xf>
    <xf numFmtId="0" fontId="0" fillId="0" borderId="0" xfId="0" applyAlignment="1">
      <alignment horizontal="center" readingOrder="1"/>
    </xf>
    <xf numFmtId="0" fontId="0" fillId="0" borderId="0" xfId="0" applyFill="1" applyAlignment="1">
      <alignment horizontal="center" readingOrder="1"/>
    </xf>
    <xf numFmtId="168" fontId="0" fillId="0" borderId="0" xfId="0" applyNumberFormat="1">
      <alignment readingOrder="1"/>
    </xf>
    <xf numFmtId="1" fontId="0" fillId="0" borderId="0" xfId="0" applyNumberFormat="1" applyFont="1">
      <alignment readingOrder="1"/>
    </xf>
    <xf numFmtId="0" fontId="0" fillId="12" borderId="0" xfId="0" applyFill="1">
      <alignment readingOrder="1"/>
    </xf>
    <xf numFmtId="0" fontId="0" fillId="0" borderId="0" xfId="0" quotePrefix="1" applyFill="1">
      <alignment readingOrder="1"/>
    </xf>
    <xf numFmtId="0" fontId="17" fillId="6" borderId="5" xfId="0" applyFont="1" applyFill="1" applyBorder="1"/>
    <xf numFmtId="9" fontId="5" fillId="13" borderId="0" xfId="7" applyFill="1" applyAlignment="1">
      <alignment horizontal="center" readingOrder="1"/>
    </xf>
    <xf numFmtId="1" fontId="0" fillId="10" borderId="0" xfId="0" applyNumberFormat="1" applyFill="1" applyAlignment="1">
      <alignment horizontal="center" readingOrder="1"/>
    </xf>
    <xf numFmtId="0" fontId="17" fillId="14" borderId="1" xfId="0" applyFont="1" applyFill="1" applyBorder="1"/>
    <xf numFmtId="0" fontId="17" fillId="14" borderId="4" xfId="0" applyFont="1" applyFill="1" applyBorder="1"/>
    <xf numFmtId="0" fontId="17" fillId="14" borderId="3" xfId="0" applyFont="1" applyFill="1" applyBorder="1"/>
    <xf numFmtId="0" fontId="17" fillId="14" borderId="11" xfId="0" applyFont="1" applyFill="1" applyBorder="1"/>
    <xf numFmtId="0" fontId="17" fillId="14" borderId="12" xfId="0" applyFont="1" applyFill="1" applyBorder="1"/>
    <xf numFmtId="0" fontId="17" fillId="14" borderId="13" xfId="0" applyFont="1" applyFill="1" applyBorder="1"/>
    <xf numFmtId="0" fontId="17" fillId="14" borderId="5" xfId="0" applyFont="1" applyFill="1" applyBorder="1"/>
    <xf numFmtId="0" fontId="17" fillId="13" borderId="5" xfId="0" applyFont="1" applyFill="1" applyBorder="1"/>
    <xf numFmtId="164" fontId="17" fillId="13" borderId="5" xfId="0" applyNumberFormat="1" applyFont="1" applyFill="1" applyBorder="1"/>
    <xf numFmtId="164" fontId="0" fillId="15" borderId="0" xfId="0" applyNumberFormat="1" applyFill="1" applyAlignment="1">
      <alignment horizontal="center" readingOrder="1"/>
    </xf>
    <xf numFmtId="9" fontId="17" fillId="14" borderId="5" xfId="7" applyFont="1" applyFill="1" applyBorder="1"/>
    <xf numFmtId="1" fontId="0" fillId="13" borderId="0" xfId="0" applyNumberFormat="1" applyFill="1" applyAlignment="1">
      <alignment horizontal="center" readingOrder="1"/>
    </xf>
    <xf numFmtId="164" fontId="0" fillId="10" borderId="0" xfId="0" applyNumberFormat="1" applyFill="1" applyAlignment="1">
      <alignment horizontal="center" readingOrder="1"/>
    </xf>
    <xf numFmtId="3" fontId="0" fillId="0" borderId="0" xfId="0" applyNumberFormat="1"/>
    <xf numFmtId="170" fontId="0" fillId="0" borderId="0" xfId="0" applyNumberFormat="1"/>
    <xf numFmtId="164" fontId="0" fillId="13" borderId="0" xfId="0" applyNumberFormat="1" applyFill="1" applyAlignment="1">
      <alignment horizontal="center" readingOrder="1"/>
    </xf>
    <xf numFmtId="0" fontId="18" fillId="0" borderId="0" xfId="11" applyFont="1"/>
    <xf numFmtId="0" fontId="29" fillId="11" borderId="26" xfId="11" applyFont="1" applyFill="1" applyBorder="1"/>
    <xf numFmtId="0" fontId="29" fillId="11" borderId="27" xfId="11" applyFont="1" applyFill="1" applyBorder="1"/>
    <xf numFmtId="0" fontId="29" fillId="11" borderId="8" xfId="11" applyFont="1" applyFill="1" applyBorder="1"/>
    <xf numFmtId="0" fontId="30" fillId="14" borderId="16" xfId="33" applyFont="1" applyFill="1" applyBorder="1" applyAlignment="1">
      <alignment horizontal="left" vertical="center" wrapText="1"/>
    </xf>
    <xf numFmtId="0" fontId="30" fillId="14" borderId="5" xfId="33" applyFont="1" applyFill="1" applyBorder="1" applyAlignment="1">
      <alignment horizontal="left" vertical="center" wrapText="1"/>
    </xf>
    <xf numFmtId="0" fontId="31" fillId="0" borderId="5" xfId="33" applyNumberFormat="1" applyFont="1" applyFill="1" applyBorder="1" applyAlignment="1">
      <alignment horizontal="left" vertical="center" wrapText="1"/>
    </xf>
    <xf numFmtId="0" fontId="31" fillId="0" borderId="5" xfId="33" applyFont="1" applyFill="1" applyBorder="1" applyAlignment="1">
      <alignment horizontal="left" vertical="center" wrapText="1"/>
    </xf>
    <xf numFmtId="0" fontId="18" fillId="0" borderId="5" xfId="33" applyFont="1" applyFill="1" applyBorder="1" applyAlignment="1">
      <alignment horizontal="left" vertical="center" wrapText="1"/>
    </xf>
    <xf numFmtId="0" fontId="31" fillId="0" borderId="5" xfId="33" applyFont="1" applyBorder="1" applyAlignment="1">
      <alignment horizontal="left" vertical="center" wrapText="1" readingOrder="1"/>
    </xf>
    <xf numFmtId="0" fontId="31" fillId="0" borderId="5" xfId="33" applyFont="1" applyBorder="1" applyAlignment="1">
      <alignment vertical="center" wrapText="1" readingOrder="1"/>
    </xf>
    <xf numFmtId="0" fontId="31" fillId="0" borderId="5" xfId="33" applyFont="1" applyBorder="1" applyAlignment="1">
      <alignment wrapText="1" readingOrder="1"/>
    </xf>
    <xf numFmtId="0" fontId="31" fillId="0" borderId="5" xfId="33" applyNumberFormat="1" applyFont="1" applyBorder="1" applyAlignment="1">
      <alignment vertical="center" wrapText="1" readingOrder="1"/>
    </xf>
    <xf numFmtId="2" fontId="5" fillId="0" borderId="0" xfId="34" applyNumberFormat="1" applyFont="1"/>
    <xf numFmtId="0" fontId="8" fillId="58" borderId="7" xfId="1" applyFont="1" applyFill="1" applyBorder="1" applyAlignment="1">
      <alignment horizontal="center"/>
    </xf>
    <xf numFmtId="0" fontId="10" fillId="10" borderId="7" xfId="1" applyFont="1" applyFill="1" applyBorder="1" applyAlignment="1">
      <alignment horizontal="center" wrapText="1"/>
    </xf>
    <xf numFmtId="0" fontId="10" fillId="10" borderId="5" xfId="1" applyFont="1" applyFill="1" applyBorder="1" applyAlignment="1">
      <alignment horizontal="center" wrapText="1"/>
    </xf>
    <xf numFmtId="0" fontId="12" fillId="60" borderId="6" xfId="0" applyFont="1" applyFill="1" applyBorder="1" applyAlignment="1">
      <alignment horizontal="left" wrapText="1" readingOrder="1"/>
    </xf>
    <xf numFmtId="0" fontId="12" fillId="60" borderId="7" xfId="0" applyFont="1" applyFill="1" applyBorder="1" applyAlignment="1">
      <alignment horizontal="center" wrapText="1" readingOrder="1"/>
    </xf>
    <xf numFmtId="0" fontId="12" fillId="7" borderId="15" xfId="0" applyFont="1" applyFill="1" applyBorder="1" applyAlignment="1">
      <alignment horizontal="center" wrapText="1" readingOrder="1"/>
    </xf>
    <xf numFmtId="0" fontId="0" fillId="0" borderId="17" xfId="0" applyBorder="1">
      <alignment readingOrder="1"/>
    </xf>
    <xf numFmtId="0" fontId="0" fillId="0" borderId="18" xfId="0" applyBorder="1">
      <alignment readingOrder="1"/>
    </xf>
    <xf numFmtId="0" fontId="0" fillId="0" borderId="19" xfId="0" applyBorder="1">
      <alignment readingOrder="1"/>
    </xf>
    <xf numFmtId="0" fontId="0" fillId="0" borderId="20" xfId="0" applyBorder="1">
      <alignment readingOrder="1"/>
    </xf>
    <xf numFmtId="0" fontId="0" fillId="0" borderId="0" xfId="0" applyBorder="1">
      <alignment readingOrder="1"/>
    </xf>
    <xf numFmtId="0" fontId="0" fillId="0" borderId="21" xfId="0" applyBorder="1">
      <alignment readingOrder="1"/>
    </xf>
    <xf numFmtId="0" fontId="0" fillId="0" borderId="22" xfId="0" applyBorder="1">
      <alignment readingOrder="1"/>
    </xf>
    <xf numFmtId="0" fontId="0" fillId="0" borderId="23" xfId="0" applyBorder="1">
      <alignment readingOrder="1"/>
    </xf>
    <xf numFmtId="0" fontId="0" fillId="0" borderId="24" xfId="0" applyBorder="1">
      <alignment readingOrder="1"/>
    </xf>
    <xf numFmtId="0" fontId="10" fillId="61" borderId="26" xfId="0" applyFont="1" applyFill="1" applyBorder="1" applyAlignment="1">
      <alignment horizontal="centerContinuous" wrapText="1" readingOrder="1"/>
    </xf>
    <xf numFmtId="0" fontId="10" fillId="61" borderId="8" xfId="0" applyFont="1" applyFill="1" applyBorder="1" applyAlignment="1">
      <alignment horizontal="centerContinuous" wrapText="1" readingOrder="1"/>
    </xf>
    <xf numFmtId="164" fontId="10" fillId="61" borderId="26" xfId="0" applyNumberFormat="1" applyFont="1" applyFill="1" applyBorder="1" applyAlignment="1">
      <alignment horizontal="centerContinuous" wrapText="1" readingOrder="1"/>
    </xf>
    <xf numFmtId="164" fontId="10" fillId="61" borderId="27" xfId="0" applyNumberFormat="1" applyFont="1" applyFill="1" applyBorder="1" applyAlignment="1">
      <alignment horizontal="centerContinuous" wrapText="1" readingOrder="1"/>
    </xf>
    <xf numFmtId="164" fontId="10" fillId="61" borderId="8" xfId="0" applyNumberFormat="1" applyFont="1" applyFill="1" applyBorder="1" applyAlignment="1">
      <alignment horizontal="centerContinuous" wrapText="1" readingOrder="1"/>
    </xf>
    <xf numFmtId="164" fontId="10" fillId="61" borderId="15" xfId="0" applyNumberFormat="1" applyFont="1" applyFill="1" applyBorder="1" applyAlignment="1">
      <alignment horizontal="center" wrapText="1" readingOrder="1"/>
    </xf>
    <xf numFmtId="172" fontId="10" fillId="8" borderId="7" xfId="0" applyNumberFormat="1" applyFont="1" applyFill="1" applyBorder="1" applyAlignment="1">
      <alignment horizontal="center" wrapText="1" readingOrder="1"/>
    </xf>
    <xf numFmtId="0" fontId="10" fillId="9" borderId="26" xfId="0" applyFont="1" applyFill="1" applyBorder="1" applyAlignment="1">
      <alignment horizontal="centerContinuous" wrapText="1" readingOrder="1"/>
    </xf>
    <xf numFmtId="0" fontId="10" fillId="9" borderId="27" xfId="0" applyFont="1" applyFill="1" applyBorder="1" applyAlignment="1">
      <alignment horizontal="centerContinuous" wrapText="1" readingOrder="1"/>
    </xf>
    <xf numFmtId="164" fontId="10" fillId="9" borderId="27" xfId="0" applyNumberFormat="1" applyFont="1" applyFill="1" applyBorder="1" applyAlignment="1">
      <alignment horizontal="centerContinuous" wrapText="1" readingOrder="1"/>
    </xf>
    <xf numFmtId="164" fontId="10" fillId="9" borderId="15" xfId="0" applyNumberFormat="1" applyFont="1" applyFill="1" applyBorder="1" applyAlignment="1">
      <alignment horizontal="center" wrapText="1" readingOrder="1"/>
    </xf>
    <xf numFmtId="164" fontId="10" fillId="9" borderId="26" xfId="0" applyNumberFormat="1" applyFont="1" applyFill="1" applyBorder="1" applyAlignment="1">
      <alignment horizontal="centerContinuous" wrapText="1" readingOrder="1"/>
    </xf>
    <xf numFmtId="173" fontId="11" fillId="0" borderId="0" xfId="0" applyNumberFormat="1" applyFont="1">
      <alignment readingOrder="1"/>
    </xf>
    <xf numFmtId="164" fontId="59" fillId="0" borderId="0" xfId="0" applyNumberFormat="1" applyFont="1">
      <alignment readingOrder="1"/>
    </xf>
    <xf numFmtId="173" fontId="0" fillId="0" borderId="0" xfId="0" applyNumberFormat="1">
      <alignment readingOrder="1"/>
    </xf>
    <xf numFmtId="173" fontId="59" fillId="0" borderId="0" xfId="0" applyNumberFormat="1" applyFont="1">
      <alignment readingOrder="1"/>
    </xf>
    <xf numFmtId="9" fontId="0" fillId="0" borderId="38" xfId="0" applyNumberFormat="1" applyBorder="1">
      <alignment readingOrder="1"/>
    </xf>
    <xf numFmtId="0" fontId="17" fillId="14" borderId="2" xfId="0" applyFont="1" applyFill="1" applyBorder="1"/>
    <xf numFmtId="0" fontId="17" fillId="14" borderId="16" xfId="0" applyFont="1" applyFill="1" applyBorder="1"/>
    <xf numFmtId="1" fontId="0" fillId="0" borderId="42" xfId="0" applyNumberFormat="1" applyBorder="1">
      <alignment readingOrder="1"/>
    </xf>
    <xf numFmtId="1" fontId="0" fillId="0" borderId="16" xfId="0" applyNumberFormat="1" applyBorder="1">
      <alignment readingOrder="1"/>
    </xf>
    <xf numFmtId="164" fontId="0" fillId="0" borderId="42" xfId="0" applyNumberFormat="1" applyBorder="1">
      <alignment readingOrder="1"/>
    </xf>
    <xf numFmtId="164" fontId="0" fillId="0" borderId="16" xfId="0" applyNumberFormat="1" applyBorder="1">
      <alignment readingOrder="1"/>
    </xf>
    <xf numFmtId="9" fontId="0" fillId="0" borderId="0" xfId="0" applyNumberFormat="1">
      <alignment readingOrder="1"/>
    </xf>
    <xf numFmtId="164" fontId="0" fillId="0" borderId="2" xfId="0" applyNumberFormat="1" applyBorder="1">
      <alignment readingOrder="1"/>
    </xf>
    <xf numFmtId="0" fontId="1" fillId="0" borderId="0" xfId="366"/>
    <xf numFmtId="0" fontId="1" fillId="0" borderId="0" xfId="366">
      <alignment readingOrder="1"/>
    </xf>
    <xf numFmtId="0" fontId="1" fillId="0" borderId="0" xfId="366" applyFill="1"/>
    <xf numFmtId="0" fontId="1" fillId="0" borderId="0" xfId="366" applyFill="1">
      <alignment readingOrder="1"/>
    </xf>
    <xf numFmtId="9" fontId="0" fillId="0" borderId="0" xfId="367" applyFont="1"/>
    <xf numFmtId="2" fontId="1" fillId="0" borderId="0" xfId="366" applyNumberFormat="1"/>
    <xf numFmtId="0" fontId="1" fillId="62" borderId="0" xfId="366" applyFill="1">
      <alignment readingOrder="1"/>
    </xf>
    <xf numFmtId="0" fontId="62" fillId="0" borderId="0" xfId="366" applyFont="1"/>
    <xf numFmtId="0" fontId="63" fillId="0" borderId="0" xfId="366" applyFont="1"/>
    <xf numFmtId="0" fontId="64" fillId="0" borderId="0" xfId="366" applyFont="1"/>
    <xf numFmtId="0" fontId="65" fillId="0" borderId="43" xfId="366" applyFont="1" applyBorder="1" applyAlignment="1">
      <alignment horizontal="left"/>
    </xf>
    <xf numFmtId="0" fontId="66" fillId="0" borderId="0" xfId="8" applyFont="1" applyAlignment="1">
      <alignment horizontal="center" wrapText="1"/>
    </xf>
    <xf numFmtId="2" fontId="66" fillId="0" borderId="0" xfId="8" applyNumberFormat="1" applyFont="1" applyAlignment="1">
      <alignment horizontal="center" wrapText="1"/>
    </xf>
    <xf numFmtId="1" fontId="66" fillId="0" borderId="0" xfId="8" applyNumberFormat="1" applyFont="1" applyAlignment="1">
      <alignment horizontal="center" wrapText="1"/>
    </xf>
    <xf numFmtId="1" fontId="1" fillId="0" borderId="0" xfId="366" applyNumberFormat="1"/>
    <xf numFmtId="0" fontId="65" fillId="0" borderId="44" xfId="366" applyFont="1" applyBorder="1" applyAlignment="1">
      <alignment horizontal="left"/>
    </xf>
    <xf numFmtId="0" fontId="65" fillId="0" borderId="45" xfId="366" applyFont="1" applyBorder="1" applyAlignment="1">
      <alignment horizontal="left"/>
    </xf>
    <xf numFmtId="0" fontId="66" fillId="0" borderId="12" xfId="8" applyFont="1" applyBorder="1" applyAlignment="1">
      <alignment horizontal="center" wrapText="1"/>
    </xf>
    <xf numFmtId="2" fontId="66" fillId="0" borderId="12" xfId="8" applyNumberFormat="1" applyFont="1" applyBorder="1" applyAlignment="1">
      <alignment horizontal="center" wrapText="1"/>
    </xf>
    <xf numFmtId="1" fontId="66" fillId="0" borderId="12" xfId="8" applyNumberFormat="1" applyFont="1" applyBorder="1" applyAlignment="1">
      <alignment horizontal="center" wrapText="1"/>
    </xf>
    <xf numFmtId="9" fontId="1" fillId="0" borderId="0" xfId="366" applyNumberFormat="1"/>
    <xf numFmtId="164" fontId="1" fillId="0" borderId="0" xfId="366" applyNumberFormat="1"/>
    <xf numFmtId="0" fontId="18" fillId="0" borderId="0" xfId="321" applyFont="1" applyAlignment="1">
      <alignment vertical="center"/>
    </xf>
    <xf numFmtId="0" fontId="18" fillId="63" borderId="46" xfId="321" applyFont="1" applyFill="1" applyBorder="1" applyAlignment="1">
      <alignment horizontal="center" vertical="center"/>
    </xf>
    <xf numFmtId="0" fontId="18" fillId="63" borderId="47" xfId="321" applyFont="1" applyFill="1" applyBorder="1" applyAlignment="1">
      <alignment horizontal="center" vertical="center"/>
    </xf>
    <xf numFmtId="0" fontId="18" fillId="63" borderId="48" xfId="321" applyFont="1" applyFill="1" applyBorder="1" applyAlignment="1">
      <alignment horizontal="center" vertical="center"/>
    </xf>
    <xf numFmtId="1" fontId="18" fillId="65" borderId="39" xfId="321" applyNumberFormat="1" applyFont="1" applyFill="1" applyBorder="1" applyAlignment="1">
      <alignment vertical="center"/>
    </xf>
    <xf numFmtId="1" fontId="18" fillId="65" borderId="40" xfId="321" applyNumberFormat="1" applyFont="1" applyFill="1" applyBorder="1" applyAlignment="1">
      <alignment vertical="center"/>
    </xf>
    <xf numFmtId="1" fontId="18" fillId="65" borderId="49" xfId="321" applyNumberFormat="1" applyFont="1" applyFill="1" applyBorder="1" applyAlignment="1">
      <alignment vertical="center"/>
    </xf>
    <xf numFmtId="174" fontId="1" fillId="66" borderId="50" xfId="366" applyNumberFormat="1" applyFill="1" applyBorder="1"/>
    <xf numFmtId="169" fontId="0" fillId="0" borderId="0" xfId="367" applyNumberFormat="1" applyFont="1"/>
    <xf numFmtId="0" fontId="1" fillId="66" borderId="41" xfId="366" applyFill="1" applyBorder="1"/>
    <xf numFmtId="9" fontId="5" fillId="66" borderId="50" xfId="367" applyFont="1" applyFill="1" applyBorder="1"/>
    <xf numFmtId="0" fontId="1" fillId="66" borderId="51" xfId="366" applyFill="1" applyBorder="1"/>
    <xf numFmtId="9" fontId="5" fillId="66" borderId="52" xfId="367" applyFont="1" applyFill="1" applyBorder="1"/>
    <xf numFmtId="0" fontId="18" fillId="0" borderId="0" xfId="214"/>
    <xf numFmtId="6" fontId="0" fillId="65" borderId="0" xfId="0" applyNumberFormat="1" applyFill="1"/>
    <xf numFmtId="8" fontId="0" fillId="0" borderId="0" xfId="0" applyNumberFormat="1"/>
    <xf numFmtId="44" fontId="0" fillId="0" borderId="0" xfId="368" applyFont="1"/>
    <xf numFmtId="164" fontId="11" fillId="0" borderId="0" xfId="0" applyNumberFormat="1" applyFont="1">
      <alignment readingOrder="1"/>
    </xf>
    <xf numFmtId="2" fontId="0" fillId="10" borderId="0" xfId="0" applyNumberFormat="1" applyFill="1" applyAlignment="1">
      <alignment horizontal="center" readingOrder="1"/>
    </xf>
    <xf numFmtId="43" fontId="0" fillId="10" borderId="0" xfId="369" applyFont="1" applyFill="1" applyAlignment="1">
      <alignment horizontal="center" readingOrder="1"/>
    </xf>
    <xf numFmtId="0" fontId="0" fillId="14" borderId="0" xfId="0" applyFill="1">
      <alignment readingOrder="1"/>
    </xf>
    <xf numFmtId="0" fontId="0" fillId="14" borderId="0" xfId="0" applyFill="1" applyAlignment="1">
      <alignment vertical="center" wrapText="1" readingOrder="1"/>
    </xf>
    <xf numFmtId="164" fontId="0" fillId="12" borderId="0" xfId="0" applyNumberFormat="1" applyFill="1">
      <alignment readingOrder="1"/>
    </xf>
    <xf numFmtId="0" fontId="0" fillId="11" borderId="0" xfId="0" applyFill="1" applyAlignment="1">
      <alignment horizontal="left" vertical="center" readingOrder="1"/>
    </xf>
    <xf numFmtId="0" fontId="10" fillId="3" borderId="1" xfId="1" applyFont="1" applyFill="1" applyBorder="1" applyAlignment="1">
      <alignment horizontal="center"/>
    </xf>
    <xf numFmtId="0" fontId="10" fillId="3" borderId="4" xfId="1" applyFont="1" applyFill="1" applyBorder="1" applyAlignment="1">
      <alignment horizontal="center"/>
    </xf>
    <xf numFmtId="0" fontId="10" fillId="3" borderId="3" xfId="1" applyFont="1" applyFill="1" applyBorder="1" applyAlignment="1">
      <alignment horizontal="center"/>
    </xf>
    <xf numFmtId="0" fontId="7" fillId="4" borderId="2" xfId="0" applyFont="1" applyFill="1" applyBorder="1" applyAlignment="1">
      <alignment horizontal="center"/>
    </xf>
    <xf numFmtId="0" fontId="11" fillId="0" borderId="2" xfId="0" applyFont="1" applyBorder="1" applyAlignment="1">
      <alignment horizontal="center"/>
    </xf>
    <xf numFmtId="0" fontId="11" fillId="59" borderId="5" xfId="1" applyFont="1" applyFill="1" applyBorder="1" applyAlignment="1">
      <alignment horizontal="center"/>
    </xf>
    <xf numFmtId="0" fontId="18" fillId="63" borderId="4" xfId="8" applyFill="1" applyBorder="1" applyAlignment="1">
      <alignment horizontal="center" vertical="center" wrapText="1"/>
    </xf>
    <xf numFmtId="0" fontId="18" fillId="63" borderId="0" xfId="8" applyFill="1" applyBorder="1" applyAlignment="1">
      <alignment horizontal="center" vertical="center" wrapText="1"/>
    </xf>
    <xf numFmtId="0" fontId="17" fillId="64" borderId="5" xfId="8" applyFont="1" applyFill="1" applyBorder="1" applyAlignment="1">
      <alignment horizontal="center" vertical="center" wrapText="1"/>
    </xf>
  </cellXfs>
  <cellStyles count="531">
    <cellStyle name="20% - Accent1 2" xfId="35"/>
    <cellStyle name="20% - Accent1 2 2" xfId="36"/>
    <cellStyle name="20% - Accent1 3" xfId="37"/>
    <cellStyle name="20% - Accent1 3 2" xfId="370"/>
    <cellStyle name="20% - Accent1 4" xfId="371"/>
    <cellStyle name="20% - Accent1 4 2" xfId="372"/>
    <cellStyle name="20% - Accent1 5" xfId="373"/>
    <cellStyle name="20% - Accent2 2" xfId="38"/>
    <cellStyle name="20% - Accent2 2 2" xfId="374"/>
    <cellStyle name="20% - Accent2 3" xfId="39"/>
    <cellStyle name="20% - Accent2 3 2" xfId="375"/>
    <cellStyle name="20% - Accent2 4" xfId="376"/>
    <cellStyle name="20% - Accent2 4 2" xfId="377"/>
    <cellStyle name="20% - Accent2 5" xfId="378"/>
    <cellStyle name="20% - Accent3 2" xfId="40"/>
    <cellStyle name="20% - Accent3 2 2" xfId="41"/>
    <cellStyle name="20% - Accent3 3" xfId="42"/>
    <cellStyle name="20% - Accent3 3 2" xfId="379"/>
    <cellStyle name="20% - Accent3 4" xfId="380"/>
    <cellStyle name="20% - Accent3 4 2" xfId="381"/>
    <cellStyle name="20% - Accent3 5" xfId="382"/>
    <cellStyle name="20% - Accent4 2" xfId="43"/>
    <cellStyle name="20% - Accent4 2 2" xfId="44"/>
    <cellStyle name="20% - Accent4 3" xfId="45"/>
    <cellStyle name="20% - Accent4 3 2" xfId="383"/>
    <cellStyle name="20% - Accent4 4" xfId="384"/>
    <cellStyle name="20% - Accent4 4 2" xfId="385"/>
    <cellStyle name="20% - Accent4 5" xfId="386"/>
    <cellStyle name="20% - Accent5 2" xfId="46"/>
    <cellStyle name="20% - Accent5 2 2" xfId="387"/>
    <cellStyle name="20% - Accent5 3" xfId="47"/>
    <cellStyle name="20% - Accent5 3 2" xfId="388"/>
    <cellStyle name="20% - Accent5 4" xfId="389"/>
    <cellStyle name="20% - Accent5 4 2" xfId="390"/>
    <cellStyle name="20% - Accent5 5" xfId="391"/>
    <cellStyle name="20% - Accent6 2" xfId="48"/>
    <cellStyle name="20% - Accent6 2 2" xfId="392"/>
    <cellStyle name="20% - Accent6 3" xfId="49"/>
    <cellStyle name="20% - Accent6 3 2" xfId="393"/>
    <cellStyle name="20% - Accent6 4" xfId="394"/>
    <cellStyle name="20% - Accent6 4 2" xfId="395"/>
    <cellStyle name="20% - Accent6 5" xfId="396"/>
    <cellStyle name="40% - Accent1 2" xfId="50"/>
    <cellStyle name="40% - Accent1 2 2" xfId="51"/>
    <cellStyle name="40% - Accent1 3" xfId="52"/>
    <cellStyle name="40% - Accent1 3 2" xfId="397"/>
    <cellStyle name="40% - Accent1 4" xfId="398"/>
    <cellStyle name="40% - Accent1 4 2" xfId="399"/>
    <cellStyle name="40% - Accent1 5" xfId="400"/>
    <cellStyle name="40% - Accent2 2" xfId="53"/>
    <cellStyle name="40% - Accent2 2 2" xfId="54"/>
    <cellStyle name="40% - Accent2 3" xfId="55"/>
    <cellStyle name="40% - Accent2 3 2" xfId="401"/>
    <cellStyle name="40% - Accent2 4" xfId="402"/>
    <cellStyle name="40% - Accent2 4 2" xfId="403"/>
    <cellStyle name="40% - Accent2 5" xfId="404"/>
    <cellStyle name="40% - Accent3 2" xfId="56"/>
    <cellStyle name="40% - Accent3 2 2" xfId="57"/>
    <cellStyle name="40% - Accent3 3" xfId="58"/>
    <cellStyle name="40% - Accent3 3 2" xfId="405"/>
    <cellStyle name="40% - Accent3 4" xfId="406"/>
    <cellStyle name="40% - Accent3 4 2" xfId="407"/>
    <cellStyle name="40% - Accent3 5" xfId="408"/>
    <cellStyle name="40% - Accent4 2" xfId="59"/>
    <cellStyle name="40% - Accent4 2 2" xfId="60"/>
    <cellStyle name="40% - Accent4 3" xfId="61"/>
    <cellStyle name="40% - Accent4 3 2" xfId="409"/>
    <cellStyle name="40% - Accent4 4" xfId="410"/>
    <cellStyle name="40% - Accent4 4 2" xfId="411"/>
    <cellStyle name="40% - Accent4 5" xfId="412"/>
    <cellStyle name="40% - Accent5 2" xfId="62"/>
    <cellStyle name="40% - Accent5 2 2" xfId="413"/>
    <cellStyle name="40% - Accent5 3" xfId="63"/>
    <cellStyle name="40% - Accent5 3 2" xfId="414"/>
    <cellStyle name="40% - Accent5 4" xfId="415"/>
    <cellStyle name="40% - Accent5 4 2" xfId="416"/>
    <cellStyle name="40% - Accent5 5" xfId="417"/>
    <cellStyle name="40% - Accent6 2" xfId="64"/>
    <cellStyle name="40% - Accent6 2 2" xfId="65"/>
    <cellStyle name="40% - Accent6 3" xfId="66"/>
    <cellStyle name="40% - Accent6 3 2" xfId="418"/>
    <cellStyle name="40% - Accent6 4" xfId="419"/>
    <cellStyle name="40% - Accent6 4 2" xfId="420"/>
    <cellStyle name="40% - Accent6 5" xfId="421"/>
    <cellStyle name="60% - Accent1 2" xfId="67"/>
    <cellStyle name="60% - Accent1 2 2" xfId="68"/>
    <cellStyle name="60% - Accent1 3" xfId="69"/>
    <cellStyle name="60% - Accent2 2" xfId="70"/>
    <cellStyle name="60% - Accent2 2 2" xfId="71"/>
    <cellStyle name="60% - Accent2 3" xfId="72"/>
    <cellStyle name="60% - Accent3 2" xfId="73"/>
    <cellStyle name="60% - Accent3 2 2" xfId="74"/>
    <cellStyle name="60% - Accent3 3" xfId="75"/>
    <cellStyle name="60% - Accent4 2" xfId="76"/>
    <cellStyle name="60% - Accent4 2 2" xfId="77"/>
    <cellStyle name="60% - Accent4 3" xfId="78"/>
    <cellStyle name="60% - Accent5 2" xfId="79"/>
    <cellStyle name="60% - Accent5 3" xfId="80"/>
    <cellStyle name="60% - Accent6 2" xfId="81"/>
    <cellStyle name="60% - Accent6 2 2" xfId="82"/>
    <cellStyle name="60% - Accent6 3" xfId="83"/>
    <cellStyle name="Accent1 - 20%" xfId="84"/>
    <cellStyle name="Accent1 - 40%" xfId="85"/>
    <cellStyle name="Accent1 - 60%" xfId="86"/>
    <cellStyle name="Accent1 2" xfId="87"/>
    <cellStyle name="Accent1 2 2" xfId="88"/>
    <cellStyle name="Accent1 3" xfId="89"/>
    <cellStyle name="Accent2 - 20%" xfId="90"/>
    <cellStyle name="Accent2 - 40%" xfId="91"/>
    <cellStyle name="Accent2 - 60%" xfId="92"/>
    <cellStyle name="Accent2 2" xfId="93"/>
    <cellStyle name="Accent2 3" xfId="94"/>
    <cellStyle name="Accent3 - 20%" xfId="95"/>
    <cellStyle name="Accent3 - 40%" xfId="96"/>
    <cellStyle name="Accent3 - 60%" xfId="97"/>
    <cellStyle name="Accent3 2" xfId="98"/>
    <cellStyle name="Accent3 2 2" xfId="99"/>
    <cellStyle name="Accent3 3" xfId="100"/>
    <cellStyle name="Accent4 - 20%" xfId="101"/>
    <cellStyle name="Accent4 - 40%" xfId="102"/>
    <cellStyle name="Accent4 - 60%" xfId="103"/>
    <cellStyle name="Accent4 2" xfId="104"/>
    <cellStyle name="Accent4 2 2" xfId="105"/>
    <cellStyle name="Accent4 3" xfId="106"/>
    <cellStyle name="Accent5 - 20%" xfId="107"/>
    <cellStyle name="Accent5 - 40%" xfId="108"/>
    <cellStyle name="Accent5 - 60%" xfId="109"/>
    <cellStyle name="Accent5 2" xfId="110"/>
    <cellStyle name="Accent5 3" xfId="111"/>
    <cellStyle name="Accent6 - 20%" xfId="112"/>
    <cellStyle name="Accent6 - 40%" xfId="113"/>
    <cellStyle name="Accent6 - 60%" xfId="114"/>
    <cellStyle name="Accent6 2" xfId="115"/>
    <cellStyle name="Accent6 3" xfId="116"/>
    <cellStyle name="Bad 2" xfId="117"/>
    <cellStyle name="Bad 2 2" xfId="118"/>
    <cellStyle name="Bad 3" xfId="119"/>
    <cellStyle name="Calculation 2" xfId="120"/>
    <cellStyle name="Calculation 2 2" xfId="121"/>
    <cellStyle name="Calculation 3" xfId="122"/>
    <cellStyle name="Check Cell 2" xfId="123"/>
    <cellStyle name="Check Cell 3" xfId="124"/>
    <cellStyle name="Comma" xfId="369" builtinId="3"/>
    <cellStyle name="Comma [0] 2" xfId="125"/>
    <cellStyle name="Comma 10" xfId="422"/>
    <cellStyle name="Comma 11" xfId="423"/>
    <cellStyle name="Comma 2" xfId="14"/>
    <cellStyle name="Comma 2 2" xfId="126"/>
    <cellStyle name="Comma 2 2 2" xfId="127"/>
    <cellStyle name="Comma 2 2 3" xfId="128"/>
    <cellStyle name="Comma 2 2 3 2" xfId="424"/>
    <cellStyle name="Comma 2 2 4" xfId="425"/>
    <cellStyle name="Comma 2 2 4 2" xfId="426"/>
    <cellStyle name="Comma 2 2 5" xfId="427"/>
    <cellStyle name="Comma 2 2 5 2" xfId="428"/>
    <cellStyle name="Comma 2 2 6" xfId="429"/>
    <cellStyle name="Comma 2 2 6 2" xfId="430"/>
    <cellStyle name="Comma 2 2 7" xfId="431"/>
    <cellStyle name="Comma 2 2 8" xfId="432"/>
    <cellStyle name="Comma 2 3" xfId="129"/>
    <cellStyle name="Comma 2 3 2" xfId="433"/>
    <cellStyle name="Comma 2 4" xfId="130"/>
    <cellStyle name="Comma 2 5" xfId="131"/>
    <cellStyle name="Comma 3" xfId="10"/>
    <cellStyle name="Comma 3 10" xfId="434"/>
    <cellStyle name="Comma 3 2" xfId="132"/>
    <cellStyle name="Comma 3 2 2" xfId="133"/>
    <cellStyle name="Comma 3 2 3" xfId="134"/>
    <cellStyle name="Comma 3 3" xfId="135"/>
    <cellStyle name="Comma 3 3 2" xfId="136"/>
    <cellStyle name="Comma 3 3 3" xfId="137"/>
    <cellStyle name="Comma 3 3 4" xfId="138"/>
    <cellStyle name="Comma 3 4" xfId="139"/>
    <cellStyle name="Comma 3 4 2" xfId="435"/>
    <cellStyle name="Comma 3 5" xfId="436"/>
    <cellStyle name="Comma 3 5 2" xfId="437"/>
    <cellStyle name="Comma 3 6" xfId="438"/>
    <cellStyle name="Comma 3 6 2" xfId="439"/>
    <cellStyle name="Comma 3 7" xfId="440"/>
    <cellStyle name="Comma 3 8" xfId="441"/>
    <cellStyle name="Comma 3 9" xfId="442"/>
    <cellStyle name="Comma 4" xfId="140"/>
    <cellStyle name="Comma 4 2" xfId="141"/>
    <cellStyle name="Comma 4 2 2" xfId="142"/>
    <cellStyle name="Comma 4 3" xfId="143"/>
    <cellStyle name="Comma 5" xfId="144"/>
    <cellStyle name="Comma 5 2" xfId="145"/>
    <cellStyle name="Comma 5 3" xfId="146"/>
    <cellStyle name="Comma 6" xfId="147"/>
    <cellStyle name="Comma 7" xfId="148"/>
    <cellStyle name="Comma 8" xfId="149"/>
    <cellStyle name="Comma 9" xfId="443"/>
    <cellStyle name="Currency" xfId="368" builtinId="4"/>
    <cellStyle name="Currency 2" xfId="15"/>
    <cellStyle name="Currency 2 2" xfId="150"/>
    <cellStyle name="Currency 2 2 2" xfId="151"/>
    <cellStyle name="Currency 2 2 3" xfId="152"/>
    <cellStyle name="Currency 2 3" xfId="153"/>
    <cellStyle name="Currency 2 4" xfId="154"/>
    <cellStyle name="Currency 2 5" xfId="155"/>
    <cellStyle name="Currency 3" xfId="16"/>
    <cellStyle name="Currency 3 2" xfId="156"/>
    <cellStyle name="Currency 3 2 2" xfId="157"/>
    <cellStyle name="Currency 3 2 3" xfId="158"/>
    <cellStyle name="Currency 3 3" xfId="159"/>
    <cellStyle name="Currency 3 4" xfId="160"/>
    <cellStyle name="Currency 3 5" xfId="444"/>
    <cellStyle name="Currency 4" xfId="17"/>
    <cellStyle name="Currency 4 2" xfId="445"/>
    <cellStyle name="Currency 4 3" xfId="446"/>
    <cellStyle name="Currency 5" xfId="161"/>
    <cellStyle name="Currency 5 2" xfId="162"/>
    <cellStyle name="Currency 5 2 2" xfId="163"/>
    <cellStyle name="Currency 5 3" xfId="164"/>
    <cellStyle name="Currency 6" xfId="165"/>
    <cellStyle name="Currency 6 2" xfId="166"/>
    <cellStyle name="Currency 7" xfId="167"/>
    <cellStyle name="Currency 7 2" xfId="168"/>
    <cellStyle name="Currency 8" xfId="169"/>
    <cellStyle name="Data Field" xfId="3"/>
    <cellStyle name="Data Field 2" xfId="170"/>
    <cellStyle name="Data Field 2 2" xfId="171"/>
    <cellStyle name="Data Field 2 3" xfId="172"/>
    <cellStyle name="Data Field 3" xfId="173"/>
    <cellStyle name="Data Field 4" xfId="174"/>
    <cellStyle name="Data Field 5" xfId="447"/>
    <cellStyle name="Data Name" xfId="4"/>
    <cellStyle name="Data Name 2" xfId="18"/>
    <cellStyle name="Data Name 2 2" xfId="448"/>
    <cellStyle name="Data Name 3" xfId="449"/>
    <cellStyle name="Data Name 4" xfId="450"/>
    <cellStyle name="Date/Time" xfId="5"/>
    <cellStyle name="Emphasis 1" xfId="175"/>
    <cellStyle name="Emphasis 2" xfId="176"/>
    <cellStyle name="Emphasis 3" xfId="177"/>
    <cellStyle name="Explanatory Text 2" xfId="178"/>
    <cellStyle name="Explanatory Text 3" xfId="179"/>
    <cellStyle name="Good 2" xfId="180"/>
    <cellStyle name="Good 3" xfId="181"/>
    <cellStyle name="Heading" xfId="6"/>
    <cellStyle name="Heading 1 2" xfId="182"/>
    <cellStyle name="Heading 1 2 2" xfId="183"/>
    <cellStyle name="Heading 1 3" xfId="184"/>
    <cellStyle name="Heading 2 2" xfId="19"/>
    <cellStyle name="Heading 2 3" xfId="20"/>
    <cellStyle name="Heading 3 2" xfId="185"/>
    <cellStyle name="Heading 3 2 2" xfId="186"/>
    <cellStyle name="Heading 3 3" xfId="187"/>
    <cellStyle name="Heading 4 2" xfId="188"/>
    <cellStyle name="Heading 4 2 2" xfId="189"/>
    <cellStyle name="Heading 4 3" xfId="190"/>
    <cellStyle name="Hyperlink 2" xfId="21"/>
    <cellStyle name="Hyperlink 2 2" xfId="22"/>
    <cellStyle name="Hyperlink 2 2 2" xfId="191"/>
    <cellStyle name="Hyperlink 2 3" xfId="451"/>
    <cellStyle name="Hyperlink 2_ResWXMF_FY10v2_0" xfId="192"/>
    <cellStyle name="Hyperlink 3" xfId="193"/>
    <cellStyle name="Hyperlink 3 2" xfId="194"/>
    <cellStyle name="Hyperlink 3 2 2" xfId="195"/>
    <cellStyle name="Hyperlink 4" xfId="196"/>
    <cellStyle name="Hyperlink 5" xfId="197"/>
    <cellStyle name="Hyperlink 6" xfId="198"/>
    <cellStyle name="Hyperlink 7" xfId="199"/>
    <cellStyle name="Hyperlink 8" xfId="200"/>
    <cellStyle name="Input 2" xfId="201"/>
    <cellStyle name="Input 3" xfId="202"/>
    <cellStyle name="Linked Cell 2" xfId="203"/>
    <cellStyle name="Linked Cell 3" xfId="204"/>
    <cellStyle name="Neutral 2" xfId="205"/>
    <cellStyle name="Neutral 3" xfId="206"/>
    <cellStyle name="Normal" xfId="0" builtinId="0"/>
    <cellStyle name="Normal 10" xfId="207"/>
    <cellStyle name="Normal 10 2" xfId="208"/>
    <cellStyle name="Normal 11" xfId="209"/>
    <cellStyle name="Normal 11 2" xfId="452"/>
    <cellStyle name="Normal 12" xfId="210"/>
    <cellStyle name="Normal 12 2" xfId="453"/>
    <cellStyle name="Normal 13" xfId="211"/>
    <cellStyle name="Normal 13 2" xfId="212"/>
    <cellStyle name="Normal 13 3" xfId="213"/>
    <cellStyle name="Normal 14" xfId="214"/>
    <cellStyle name="Normal 14 2" xfId="215"/>
    <cellStyle name="Normal 14 2 2" xfId="216"/>
    <cellStyle name="Normal 14 3" xfId="217"/>
    <cellStyle name="Normal 14 3 2" xfId="218"/>
    <cellStyle name="Normal 14 4" xfId="219"/>
    <cellStyle name="Normal 14 5" xfId="454"/>
    <cellStyle name="Normal 15" xfId="220"/>
    <cellStyle name="Normal 15 2" xfId="221"/>
    <cellStyle name="Normal 15 2 2" xfId="222"/>
    <cellStyle name="Normal 15 3" xfId="223"/>
    <cellStyle name="Normal 15 4" xfId="224"/>
    <cellStyle name="Normal 15 5" xfId="455"/>
    <cellStyle name="Normal 16" xfId="225"/>
    <cellStyle name="Normal 16 2" xfId="226"/>
    <cellStyle name="Normal 16 3" xfId="227"/>
    <cellStyle name="Normal 16 4" xfId="456"/>
    <cellStyle name="Normal 17" xfId="228"/>
    <cellStyle name="Normal 17 2" xfId="229"/>
    <cellStyle name="Normal 18" xfId="230"/>
    <cellStyle name="Normal 19" xfId="231"/>
    <cellStyle name="Normal 2" xfId="8"/>
    <cellStyle name="Normal 2 10" xfId="457"/>
    <cellStyle name="Normal 2 11" xfId="458"/>
    <cellStyle name="Normal 2 12" xfId="459"/>
    <cellStyle name="Normal 2 2" xfId="11"/>
    <cellStyle name="Normal 2 2 2" xfId="232"/>
    <cellStyle name="Normal 2 2 2 2" xfId="233"/>
    <cellStyle name="Normal 2 2 2 3" xfId="234"/>
    <cellStyle name="Normal 2 2 3" xfId="235"/>
    <cellStyle name="Normal 2 2 3 2" xfId="236"/>
    <cellStyle name="Normal 2 2 3 3" xfId="237"/>
    <cellStyle name="Normal 2 2 4" xfId="238"/>
    <cellStyle name="Normal 2 2 4 2" xfId="460"/>
    <cellStyle name="Normal 2 2 5" xfId="461"/>
    <cellStyle name="Normal 2 2 6" xfId="462"/>
    <cellStyle name="Normal 2 3" xfId="23"/>
    <cellStyle name="Normal 2 3 2" xfId="239"/>
    <cellStyle name="Normal 2 3 2 2" xfId="240"/>
    <cellStyle name="Normal 2 3 2 2 2" xfId="241"/>
    <cellStyle name="Normal 2 3 2 3" xfId="463"/>
    <cellStyle name="Normal 2 3 3" xfId="242"/>
    <cellStyle name="Normal 2 3 3 2" xfId="243"/>
    <cellStyle name="Normal 2 3 4" xfId="464"/>
    <cellStyle name="Normal 2 4" xfId="244"/>
    <cellStyle name="Normal 2 4 2" xfId="245"/>
    <cellStyle name="Normal 2 4 2 2" xfId="246"/>
    <cellStyle name="Normal 2 4 2 3" xfId="247"/>
    <cellStyle name="Normal 2 4 2 4" xfId="248"/>
    <cellStyle name="Normal 2 4 3" xfId="249"/>
    <cellStyle name="Normal 2 5" xfId="250"/>
    <cellStyle name="Normal 2 5 2" xfId="465"/>
    <cellStyle name="Normal 2 6" xfId="251"/>
    <cellStyle name="Normal 2 6 2" xfId="252"/>
    <cellStyle name="Normal 2 6 2 2" xfId="253"/>
    <cellStyle name="Normal 2 6 2 3" xfId="254"/>
    <cellStyle name="Normal 2 6 3" xfId="255"/>
    <cellStyle name="Normal 2 6 3 2" xfId="256"/>
    <cellStyle name="Normal 2 6 4" xfId="257"/>
    <cellStyle name="Normal 2 6 4 2" xfId="258"/>
    <cellStyle name="Normal 2 6 5" xfId="259"/>
    <cellStyle name="Normal 2 6 6" xfId="260"/>
    <cellStyle name="Normal 2 7" xfId="261"/>
    <cellStyle name="Normal 2 7 2" xfId="262"/>
    <cellStyle name="Normal 2 7 2 2" xfId="263"/>
    <cellStyle name="Normal 2 7 3" xfId="264"/>
    <cellStyle name="Normal 2 8" xfId="265"/>
    <cellStyle name="Normal 2 8 2" xfId="466"/>
    <cellStyle name="Normal 2 9" xfId="266"/>
    <cellStyle name="Normal 2 9 2" xfId="467"/>
    <cellStyle name="Normal 2_EStarLighting_ExistingFY10v1_5_CWv1" xfId="24"/>
    <cellStyle name="Normal 20" xfId="267"/>
    <cellStyle name="Normal 21" xfId="268"/>
    <cellStyle name="Normal 22" xfId="269"/>
    <cellStyle name="Normal 23" xfId="270"/>
    <cellStyle name="Normal 24" xfId="271"/>
    <cellStyle name="Normal 25" xfId="272"/>
    <cellStyle name="Normal 26" xfId="273"/>
    <cellStyle name="Normal 27" xfId="274"/>
    <cellStyle name="Normal 28" xfId="275"/>
    <cellStyle name="Normal 29" xfId="276"/>
    <cellStyle name="Normal 3" xfId="12"/>
    <cellStyle name="Normal 3 2" xfId="25"/>
    <cellStyle name="Normal 3 2 2" xfId="277"/>
    <cellStyle name="Normal 3 2 3" xfId="278"/>
    <cellStyle name="Normal 3 3" xfId="279"/>
    <cellStyle name="Normal 3 3 2" xfId="280"/>
    <cellStyle name="Normal 3 3 2 2" xfId="281"/>
    <cellStyle name="Normal 3 4" xfId="282"/>
    <cellStyle name="Normal 3 4 2" xfId="468"/>
    <cellStyle name="Normal 3 5" xfId="469"/>
    <cellStyle name="Normal 3 66" xfId="283"/>
    <cellStyle name="Normal 30" xfId="284"/>
    <cellStyle name="Normal 31" xfId="285"/>
    <cellStyle name="Normal 32" xfId="286"/>
    <cellStyle name="Normal 33" xfId="287"/>
    <cellStyle name="Normal 34" xfId="288"/>
    <cellStyle name="Normal 35" xfId="289"/>
    <cellStyle name="Normal 36" xfId="290"/>
    <cellStyle name="Normal 37" xfId="291"/>
    <cellStyle name="Normal 38" xfId="292"/>
    <cellStyle name="Normal 39" xfId="293"/>
    <cellStyle name="Normal 4" xfId="13"/>
    <cellStyle name="Normal 4 2" xfId="26"/>
    <cellStyle name="Normal 4 2 2" xfId="470"/>
    <cellStyle name="Normal 4 3" xfId="294"/>
    <cellStyle name="Normal 4 3 2" xfId="295"/>
    <cellStyle name="Normal 4 3 2 2" xfId="296"/>
    <cellStyle name="Normal 4 3 2 3" xfId="297"/>
    <cellStyle name="Normal 4 3 3" xfId="298"/>
    <cellStyle name="Normal 4 3 4" xfId="471"/>
    <cellStyle name="Normal 4 4" xfId="299"/>
    <cellStyle name="Normal 4 4 2" xfId="300"/>
    <cellStyle name="Normal 4 4 3" xfId="301"/>
    <cellStyle name="Normal 4 5" xfId="302"/>
    <cellStyle name="Normal 4 5 2" xfId="303"/>
    <cellStyle name="Normal 4 5 3" xfId="304"/>
    <cellStyle name="Normal 4 6" xfId="305"/>
    <cellStyle name="Normal 4 7" xfId="306"/>
    <cellStyle name="Normal 4 8" xfId="472"/>
    <cellStyle name="Normal 40" xfId="307"/>
    <cellStyle name="Normal 41" xfId="308"/>
    <cellStyle name="Normal 42" xfId="309"/>
    <cellStyle name="Normal 43" xfId="310"/>
    <cellStyle name="Normal 44" xfId="311"/>
    <cellStyle name="Normal 45" xfId="312"/>
    <cellStyle name="Normal 46" xfId="313"/>
    <cellStyle name="Normal 47" xfId="314"/>
    <cellStyle name="Normal 48" xfId="315"/>
    <cellStyle name="Normal 48 2" xfId="316"/>
    <cellStyle name="Normal 49" xfId="317"/>
    <cellStyle name="Normal 5" xfId="318"/>
    <cellStyle name="Normal 5 2" xfId="319"/>
    <cellStyle name="Normal 5 2 2" xfId="473"/>
    <cellStyle name="Normal 5 3" xfId="474"/>
    <cellStyle name="Normal 5 3 2" xfId="475"/>
    <cellStyle name="Normal 5 4" xfId="476"/>
    <cellStyle name="Normal 5 4 2" xfId="477"/>
    <cellStyle name="Normal 5 5" xfId="478"/>
    <cellStyle name="Normal 5 5 2" xfId="479"/>
    <cellStyle name="Normal 5 6" xfId="480"/>
    <cellStyle name="Normal 5 6 2" xfId="481"/>
    <cellStyle name="Normal 5 7" xfId="482"/>
    <cellStyle name="Normal 50" xfId="320"/>
    <cellStyle name="Normal 51" xfId="366"/>
    <cellStyle name="Normal 6" xfId="321"/>
    <cellStyle name="Normal 6 2" xfId="483"/>
    <cellStyle name="Normal 6 3" xfId="484"/>
    <cellStyle name="Normal 6 4" xfId="485"/>
    <cellStyle name="Normal 6 5" xfId="486"/>
    <cellStyle name="Normal 7" xfId="322"/>
    <cellStyle name="Normal 7 2" xfId="323"/>
    <cellStyle name="Normal 7 2 2" xfId="487"/>
    <cellStyle name="Normal 7 3" xfId="488"/>
    <cellStyle name="Normal 8" xfId="324"/>
    <cellStyle name="Normal 8 2" xfId="325"/>
    <cellStyle name="Normal 8 2 2" xfId="489"/>
    <cellStyle name="Normal 8 3" xfId="490"/>
    <cellStyle name="Normal 9" xfId="326"/>
    <cellStyle name="Normal 9 2" xfId="327"/>
    <cellStyle name="Normal 9 3" xfId="328"/>
    <cellStyle name="Normal_MTDUCT" xfId="1"/>
    <cellStyle name="Normal_MTRESAPPLPOT" xfId="34"/>
    <cellStyle name="Normal_PC-LPDPackage-6P-D14" xfId="33"/>
    <cellStyle name="Normal_ProCostFinAssumptions_Sector" xfId="2"/>
    <cellStyle name="Note 2" xfId="27"/>
    <cellStyle name="Note 2 2" xfId="329"/>
    <cellStyle name="Note 2 2 2" xfId="491"/>
    <cellStyle name="Note 2 3" xfId="492"/>
    <cellStyle name="Note 2 3 2" xfId="493"/>
    <cellStyle name="Note 2 4" xfId="494"/>
    <cellStyle name="Note 2 4 2" xfId="495"/>
    <cellStyle name="Note 2 5" xfId="496"/>
    <cellStyle name="Note 3" xfId="28"/>
    <cellStyle name="Output 2" xfId="330"/>
    <cellStyle name="Output 2 2" xfId="331"/>
    <cellStyle name="Output 3" xfId="332"/>
    <cellStyle name="Percent" xfId="7" builtinId="5"/>
    <cellStyle name="Percent 2" xfId="29"/>
    <cellStyle name="Percent 2 10" xfId="497"/>
    <cellStyle name="Percent 2 2" xfId="30"/>
    <cellStyle name="Percent 2 2 2" xfId="333"/>
    <cellStyle name="Percent 2 2 2 2" xfId="334"/>
    <cellStyle name="Percent 2 2 2 2 2" xfId="498"/>
    <cellStyle name="Percent 2 2 2 3" xfId="335"/>
    <cellStyle name="Percent 2 2 3" xfId="336"/>
    <cellStyle name="Percent 2 2 4" xfId="337"/>
    <cellStyle name="Percent 2 3" xfId="338"/>
    <cellStyle name="Percent 2 3 2" xfId="339"/>
    <cellStyle name="Percent 2 3 2 2" xfId="499"/>
    <cellStyle name="Percent 2 3 2 2 2" xfId="500"/>
    <cellStyle name="Percent 2 3 2 3" xfId="501"/>
    <cellStyle name="Percent 2 3 2 3 2" xfId="502"/>
    <cellStyle name="Percent 2 3 2 4" xfId="503"/>
    <cellStyle name="Percent 2 3 2 4 2" xfId="504"/>
    <cellStyle name="Percent 2 3 2 5" xfId="505"/>
    <cellStyle name="Percent 2 3 2 6" xfId="506"/>
    <cellStyle name="Percent 2 3 3" xfId="340"/>
    <cellStyle name="Percent 2 4" xfId="507"/>
    <cellStyle name="Percent 2 4 2" xfId="508"/>
    <cellStyle name="Percent 2 4 3" xfId="509"/>
    <cellStyle name="Percent 2 5" xfId="510"/>
    <cellStyle name="Percent 2 5 2" xfId="511"/>
    <cellStyle name="Percent 2 6" xfId="512"/>
    <cellStyle name="Percent 2 6 2" xfId="513"/>
    <cellStyle name="Percent 2 7" xfId="514"/>
    <cellStyle name="Percent 2 7 2" xfId="515"/>
    <cellStyle name="Percent 2 8" xfId="516"/>
    <cellStyle name="Percent 2 9" xfId="517"/>
    <cellStyle name="Percent 3" xfId="9"/>
    <cellStyle name="Percent 3 2" xfId="341"/>
    <cellStyle name="Percent 3 2 2" xfId="342"/>
    <cellStyle name="Percent 3 2 2 2" xfId="518"/>
    <cellStyle name="Percent 3 2 3" xfId="343"/>
    <cellStyle name="Percent 3 2 3 2" xfId="519"/>
    <cellStyle name="Percent 3 2 4" xfId="520"/>
    <cellStyle name="Percent 3 2 4 2" xfId="521"/>
    <cellStyle name="Percent 3 2 5" xfId="522"/>
    <cellStyle name="Percent 3 2 5 2" xfId="523"/>
    <cellStyle name="Percent 3 2 6" xfId="524"/>
    <cellStyle name="Percent 3 2 7" xfId="525"/>
    <cellStyle name="Percent 3 2 8" xfId="526"/>
    <cellStyle name="Percent 3 3" xfId="344"/>
    <cellStyle name="Percent 3 4" xfId="345"/>
    <cellStyle name="Percent 3 5" xfId="527"/>
    <cellStyle name="Percent 4" xfId="346"/>
    <cellStyle name="Percent 4 2" xfId="347"/>
    <cellStyle name="Percent 4 2 2" xfId="528"/>
    <cellStyle name="Percent 4 3" xfId="529"/>
    <cellStyle name="Percent 5" xfId="348"/>
    <cellStyle name="Percent 5 2" xfId="530"/>
    <cellStyle name="Percent 6" xfId="349"/>
    <cellStyle name="Percent 6 2" xfId="350"/>
    <cellStyle name="Percent 7" xfId="351"/>
    <cellStyle name="Percent 8" xfId="352"/>
    <cellStyle name="Percent 9" xfId="367"/>
    <cellStyle name="Sheet Title" xfId="353"/>
    <cellStyle name="Style 1" xfId="354"/>
    <cellStyle name="Style 1 2" xfId="355"/>
    <cellStyle name="Style 28" xfId="356"/>
    <cellStyle name="Title 2" xfId="357"/>
    <cellStyle name="Title 2 2" xfId="358"/>
    <cellStyle name="Title 3" xfId="359"/>
    <cellStyle name="Total 2" xfId="360"/>
    <cellStyle name="Total 2 2" xfId="361"/>
    <cellStyle name="Total 3" xfId="362"/>
    <cellStyle name="Warning Text 2" xfId="363"/>
    <cellStyle name="Warning Text 3" xfId="364"/>
    <cellStyle name="표준 2_WP-1 보고자료 (2009.06.03)" xfId="365"/>
    <cellStyle name="표준_ENERGY CONSUMP" xfId="31"/>
    <cellStyle name="常规_海外市场服务网站资料操作BOM" xfId="3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strRef>
          <c:f>'SC-New'!$A$21</c:f>
          <c:strCache>
            <c:ptCount val="1"/>
            <c:pt idx="0">
              <c:v># HOMES APPLICABLE BY YEAR FOR MEASURE - Behavior - New</c:v>
            </c:pt>
          </c:strCache>
        </c:strRef>
      </c:tx>
      <c:layout>
        <c:manualLayout>
          <c:xMode val="edge"/>
          <c:yMode val="edge"/>
          <c:x val="0.27677829502253981"/>
          <c:y val="3.2608695652174599E-2"/>
        </c:manualLayout>
      </c:layout>
      <c:spPr>
        <a:noFill/>
        <a:ln w="25400">
          <a:noFill/>
        </a:ln>
      </c:spPr>
      <c:txPr>
        <a:bodyPr/>
        <a:lstStyle/>
        <a:p>
          <a:pPr>
            <a:defRPr sz="1125" b="1" i="0" u="none" strike="noStrike" baseline="0">
              <a:solidFill>
                <a:srgbClr val="000000"/>
              </a:solidFill>
              <a:latin typeface="Arial"/>
              <a:ea typeface="Arial"/>
              <a:cs typeface="Arial"/>
            </a:defRPr>
          </a:pPr>
          <a:endParaRPr lang="en-US"/>
        </a:p>
      </c:txPr>
    </c:title>
    <c:plotArea>
      <c:layout>
        <c:manualLayout>
          <c:layoutTarget val="inner"/>
          <c:xMode val="edge"/>
          <c:yMode val="edge"/>
          <c:x val="0.11996582446797519"/>
          <c:y val="0.14402173913043728"/>
          <c:w val="0.79605893521962634"/>
          <c:h val="0.67391304347826164"/>
        </c:manualLayout>
      </c:layout>
      <c:barChart>
        <c:barDir val="col"/>
        <c:grouping val="stacked"/>
        <c:ser>
          <c:idx val="0"/>
          <c:order val="0"/>
          <c:tx>
            <c:strRef>
              <c:f>'SC-New'!$C$23</c:f>
              <c:strCache>
                <c:ptCount val="1"/>
                <c:pt idx="0">
                  <c:v>Single Family</c:v>
                </c:pt>
              </c:strCache>
            </c:strRef>
          </c:tx>
          <c:spPr>
            <a:solidFill>
              <a:srgbClr val="9999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'SC-New'!$E$23:$Y$23</c:f>
              <c:numCache>
                <c:formatCode>0</c:formatCode>
                <c:ptCount val="21"/>
                <c:pt idx="0">
                  <c:v>30716.021909999996</c:v>
                </c:pt>
                <c:pt idx="1">
                  <c:v>29381.272689999998</c:v>
                </c:pt>
                <c:pt idx="2">
                  <c:v>27848.665879999997</c:v>
                </c:pt>
                <c:pt idx="3">
                  <c:v>26942.744569999995</c:v>
                </c:pt>
                <c:pt idx="4">
                  <c:v>26218.662259999997</c:v>
                </c:pt>
                <c:pt idx="5">
                  <c:v>24981.2045</c:v>
                </c:pt>
                <c:pt idx="6">
                  <c:v>24285.217809999998</c:v>
                </c:pt>
                <c:pt idx="7">
                  <c:v>24169.013819999996</c:v>
                </c:pt>
                <c:pt idx="8">
                  <c:v>23919.727299999995</c:v>
                </c:pt>
                <c:pt idx="9">
                  <c:v>24344.793479999997</c:v>
                </c:pt>
                <c:pt idx="10">
                  <c:v>24514.767129999997</c:v>
                </c:pt>
                <c:pt idx="11">
                  <c:v>24200.003869999997</c:v>
                </c:pt>
                <c:pt idx="12">
                  <c:v>23558.879539999994</c:v>
                </c:pt>
                <c:pt idx="13">
                  <c:v>23583.234989999997</c:v>
                </c:pt>
                <c:pt idx="14">
                  <c:v>23858.378809999998</c:v>
                </c:pt>
                <c:pt idx="15">
                  <c:v>23756.603359999997</c:v>
                </c:pt>
                <c:pt idx="16">
                  <c:v>22970.710489999994</c:v>
                </c:pt>
                <c:pt idx="17">
                  <c:v>22931.401219999996</c:v>
                </c:pt>
                <c:pt idx="18">
                  <c:v>22989.637229999997</c:v>
                </c:pt>
                <c:pt idx="19">
                  <c:v>23145.711049999994</c:v>
                </c:pt>
              </c:numCache>
            </c:numRef>
          </c:val>
        </c:ser>
        <c:ser>
          <c:idx val="1"/>
          <c:order val="1"/>
          <c:tx>
            <c:strRef>
              <c:f>'SC-New'!#REF!</c:f>
              <c:strCache>
                <c:ptCount val="1"/>
                <c:pt idx="0">
                  <c:v>#REF!</c:v>
                </c:pt>
              </c:strCache>
            </c:strRef>
          </c:tx>
          <c:spPr>
            <a:solidFill>
              <a:srgbClr val="9933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2"/>
          <c:order val="2"/>
          <c:tx>
            <c:strRef>
              <c:f>'SC-New'!$C$24</c:f>
              <c:strCache>
                <c:ptCount val="1"/>
              </c:strCache>
            </c:strRef>
          </c:tx>
          <c:spPr>
            <a:solidFill>
              <a:srgbClr val="FFFF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'SC-New'!$E$24:$Y$24</c:f>
              <c:numCache>
                <c:formatCode>0</c:formatCode>
                <c:ptCount val="21"/>
              </c:numCache>
            </c:numRef>
          </c:val>
        </c:ser>
        <c:ser>
          <c:idx val="3"/>
          <c:order val="3"/>
          <c:tx>
            <c:strRef>
              <c:f>'SC-New'!$C$26</c:f>
              <c:strCache>
                <c:ptCount val="1"/>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'SC-New'!$E$26:$Y$26</c:f>
              <c:numCache>
                <c:formatCode>0</c:formatCode>
                <c:ptCount val="21"/>
              </c:numCache>
            </c:numRef>
          </c:val>
        </c:ser>
        <c:ser>
          <c:idx val="4"/>
          <c:order val="4"/>
          <c:tx>
            <c:strRef>
              <c:f>'SC-New'!#REF!</c:f>
              <c:strCache>
                <c:ptCount val="1"/>
                <c:pt idx="0">
                  <c:v>#REF!</c:v>
                </c:pt>
              </c:strCache>
            </c:strRef>
          </c:tx>
          <c:spPr>
            <a:solidFill>
              <a:srgbClr val="660066"/>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5"/>
          <c:order val="5"/>
          <c:tx>
            <c:strRef>
              <c:f>'SC-New'!#REF!</c:f>
              <c:strCache>
                <c:ptCount val="1"/>
                <c:pt idx="0">
                  <c:v>#REF!</c:v>
                </c:pt>
              </c:strCache>
            </c:strRef>
          </c:tx>
          <c:spPr>
            <a:solidFill>
              <a:srgbClr val="FF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6"/>
          <c:order val="6"/>
          <c:tx>
            <c:strRef>
              <c:f>'SC-New'!#REF!</c:f>
              <c:strCache>
                <c:ptCount val="1"/>
                <c:pt idx="0">
                  <c:v>#REF!</c:v>
                </c:pt>
              </c:strCache>
            </c:strRef>
          </c:tx>
          <c:spPr>
            <a:solidFill>
              <a:srgbClr val="0066CC"/>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7"/>
          <c:order val="7"/>
          <c:tx>
            <c:strRef>
              <c:f>'SC-New'!#REF!</c:f>
              <c:strCache>
                <c:ptCount val="1"/>
                <c:pt idx="0">
                  <c:v>#REF!</c:v>
                </c:pt>
              </c:strCache>
            </c:strRef>
          </c:tx>
          <c:spPr>
            <a:solidFill>
              <a:srgbClr val="CC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8"/>
          <c:order val="8"/>
          <c:tx>
            <c:strRef>
              <c:f>'SC-New'!#REF!</c:f>
              <c:strCache>
                <c:ptCount val="1"/>
                <c:pt idx="0">
                  <c:v>#REF!</c:v>
                </c:pt>
              </c:strCache>
            </c:strRef>
          </c:tx>
          <c:spPr>
            <a:solidFill>
              <a:srgbClr val="0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9"/>
          <c:order val="9"/>
          <c:tx>
            <c:strRef>
              <c:f>'SC-New'!#REF!</c:f>
              <c:strCache>
                <c:ptCount val="1"/>
                <c:pt idx="0">
                  <c:v>#REF!</c:v>
                </c:pt>
              </c:strCache>
            </c:strRef>
          </c:tx>
          <c:spPr>
            <a:solidFill>
              <a:srgbClr val="FF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0"/>
          <c:order val="10"/>
          <c:tx>
            <c:strRef>
              <c:f>'SC-New'!#REF!</c:f>
              <c:strCache>
                <c:ptCount val="1"/>
                <c:pt idx="0">
                  <c:v>#REF!</c:v>
                </c:pt>
              </c:strCache>
            </c:strRef>
          </c:tx>
          <c:spPr>
            <a:solidFill>
              <a:srgbClr val="FFFF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1"/>
          <c:order val="11"/>
          <c:tx>
            <c:strRef>
              <c:f>'SC-New'!#REF!</c:f>
              <c:strCache>
                <c:ptCount val="1"/>
                <c:pt idx="0">
                  <c:v>#REF!</c:v>
                </c:pt>
              </c:strCache>
            </c:strRef>
          </c:tx>
          <c:spPr>
            <a:solidFill>
              <a:srgbClr val="00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2"/>
          <c:order val="12"/>
          <c:tx>
            <c:strRef>
              <c:f>'SC-New'!#REF!</c:f>
              <c:strCache>
                <c:ptCount val="1"/>
                <c:pt idx="0">
                  <c:v>#REF!</c:v>
                </c:pt>
              </c:strCache>
            </c:strRef>
          </c:tx>
          <c:spPr>
            <a:solidFill>
              <a:srgbClr val="800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3"/>
          <c:order val="13"/>
          <c:tx>
            <c:strRef>
              <c:f>'SC-New'!#REF!</c:f>
              <c:strCache>
                <c:ptCount val="1"/>
                <c:pt idx="0">
                  <c:v>#REF!</c:v>
                </c:pt>
              </c:strCache>
            </c:strRef>
          </c:tx>
          <c:spPr>
            <a:solidFill>
              <a:srgbClr val="80000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4"/>
          <c:order val="14"/>
          <c:tx>
            <c:strRef>
              <c:f>'SC-New'!#REF!</c:f>
              <c:strCache>
                <c:ptCount val="1"/>
                <c:pt idx="0">
                  <c:v>#REF!</c:v>
                </c:pt>
              </c:strCache>
            </c:strRef>
          </c:tx>
          <c:spPr>
            <a:solidFill>
              <a:srgbClr val="008080"/>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5"/>
          <c:order val="15"/>
          <c:tx>
            <c:strRef>
              <c:f>'SC-New'!#REF!</c:f>
              <c:strCache>
                <c:ptCount val="1"/>
                <c:pt idx="0">
                  <c:v>#REF!</c:v>
                </c:pt>
              </c:strCache>
            </c:strRef>
          </c:tx>
          <c:spPr>
            <a:solidFill>
              <a:srgbClr val="0000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6"/>
          <c:order val="16"/>
          <c:tx>
            <c:strRef>
              <c:f>'SC-New'!#REF!</c:f>
              <c:strCache>
                <c:ptCount val="1"/>
                <c:pt idx="0">
                  <c:v>#REF!</c:v>
                </c:pt>
              </c:strCache>
            </c:strRef>
          </c:tx>
          <c:spPr>
            <a:solidFill>
              <a:srgbClr val="00CC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ser>
          <c:idx val="17"/>
          <c:order val="17"/>
          <c:tx>
            <c:strRef>
              <c:f>'SC-New'!#REF!</c:f>
              <c:strCache>
                <c:ptCount val="1"/>
                <c:pt idx="0">
                  <c:v>#REF!</c:v>
                </c:pt>
              </c:strCache>
            </c:strRef>
          </c:tx>
          <c:spPr>
            <a:solidFill>
              <a:srgbClr val="CCFFFF"/>
            </a:solidFill>
            <a:ln w="12700">
              <a:solidFill>
                <a:srgbClr val="000000"/>
              </a:solidFill>
              <a:prstDash val="solid"/>
            </a:ln>
          </c:spPr>
          <c:cat>
            <c:numRef>
              <c:f>'SC-New'!$E$11:$Y$11</c:f>
              <c:numCache>
                <c:formatCode>General</c:formatCode>
                <c:ptCount val="21"/>
                <c:pt idx="0">
                  <c:v>2016</c:v>
                </c:pt>
                <c:pt idx="1">
                  <c:v>2017</c:v>
                </c:pt>
                <c:pt idx="2">
                  <c:v>2018</c:v>
                </c:pt>
                <c:pt idx="3">
                  <c:v>2019</c:v>
                </c:pt>
                <c:pt idx="4">
                  <c:v>2020</c:v>
                </c:pt>
                <c:pt idx="5">
                  <c:v>2021</c:v>
                </c:pt>
                <c:pt idx="6">
                  <c:v>2022</c:v>
                </c:pt>
                <c:pt idx="7">
                  <c:v>2023</c:v>
                </c:pt>
                <c:pt idx="8">
                  <c:v>2024</c:v>
                </c:pt>
                <c:pt idx="9">
                  <c:v>2025</c:v>
                </c:pt>
                <c:pt idx="10">
                  <c:v>2026</c:v>
                </c:pt>
                <c:pt idx="11">
                  <c:v>2027</c:v>
                </c:pt>
                <c:pt idx="12">
                  <c:v>2028</c:v>
                </c:pt>
                <c:pt idx="13">
                  <c:v>2029</c:v>
                </c:pt>
                <c:pt idx="14">
                  <c:v>2030</c:v>
                </c:pt>
                <c:pt idx="15">
                  <c:v>2031</c:v>
                </c:pt>
                <c:pt idx="16">
                  <c:v>2032</c:v>
                </c:pt>
                <c:pt idx="17">
                  <c:v>2033</c:v>
                </c:pt>
                <c:pt idx="18">
                  <c:v>2034</c:v>
                </c:pt>
                <c:pt idx="19">
                  <c:v>2035</c:v>
                </c:pt>
              </c:numCache>
            </c:numRef>
          </c:cat>
          <c:val>
            <c:numRef>
              <c:f>'SC-New'!#REF!</c:f>
              <c:numCache>
                <c:formatCode>General</c:formatCode>
                <c:ptCount val="1"/>
                <c:pt idx="0">
                  <c:v>1</c:v>
                </c:pt>
              </c:numCache>
            </c:numRef>
          </c:val>
        </c:ser>
        <c:overlap val="100"/>
        <c:axId val="72360320"/>
        <c:axId val="72361856"/>
      </c:barChart>
      <c:catAx>
        <c:axId val="72360320"/>
        <c:scaling>
          <c:orientation val="minMax"/>
        </c:scaling>
        <c:axPos val="b"/>
        <c:numFmt formatCode="General"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361856"/>
        <c:crosses val="autoZero"/>
        <c:auto val="1"/>
        <c:lblAlgn val="ctr"/>
        <c:lblOffset val="100"/>
        <c:tickLblSkip val="1"/>
        <c:tickMarkSkip val="1"/>
      </c:catAx>
      <c:valAx>
        <c:axId val="72361856"/>
        <c:scaling>
          <c:orientation val="minMax"/>
        </c:scaling>
        <c:axPos val="l"/>
        <c:majorGridlines>
          <c:spPr>
            <a:ln w="3175">
              <a:solidFill>
                <a:srgbClr val="000000"/>
              </a:solidFill>
              <a:prstDash val="solid"/>
            </a:ln>
          </c:spPr>
        </c:majorGridlines>
        <c:title>
          <c:tx>
            <c:strRef>
              <c:f>'SC-New'!$C$11</c:f>
              <c:strCache>
                <c:ptCount val="1"/>
                <c:pt idx="0">
                  <c:v># homes</c:v>
                </c:pt>
              </c:strCache>
            </c:strRef>
          </c:tx>
          <c:layout>
            <c:manualLayout>
              <c:xMode val="edge"/>
              <c:yMode val="edge"/>
              <c:x val="7.0265697188384713E-2"/>
              <c:y val="0.40489130434782838"/>
            </c:manualLayout>
          </c:layout>
          <c:spPr>
            <a:noFill/>
            <a:ln w="25400">
              <a:noFill/>
            </a:ln>
          </c:spPr>
          <c:txPr>
            <a:bodyPr/>
            <a:lstStyle/>
            <a:p>
              <a:pPr>
                <a:defRPr sz="900" b="1" i="0" u="none" strike="noStrike" baseline="0">
                  <a:solidFill>
                    <a:srgbClr val="000000"/>
                  </a:solidFill>
                  <a:latin typeface="Arial"/>
                  <a:ea typeface="Arial"/>
                  <a:cs typeface="Arial"/>
                </a:defRPr>
              </a:pPr>
              <a:endParaRPr lang="en-US"/>
            </a:p>
          </c:txPr>
        </c:title>
        <c:numFmt formatCode="0" sourceLinked="1"/>
        <c:tickLblPos val="nextTo"/>
        <c:spPr>
          <a:ln w="3175">
            <a:solidFill>
              <a:srgbClr val="000000"/>
            </a:solidFill>
            <a:prstDash val="solid"/>
          </a:ln>
        </c:spPr>
        <c:txPr>
          <a:bodyPr rot="0" vert="horz"/>
          <a:lstStyle/>
          <a:p>
            <a:pPr>
              <a:defRPr sz="925" b="0" i="0" u="none" strike="noStrike" baseline="0">
                <a:solidFill>
                  <a:srgbClr val="000000"/>
                </a:solidFill>
                <a:latin typeface="Arial"/>
                <a:ea typeface="Arial"/>
                <a:cs typeface="Arial"/>
              </a:defRPr>
            </a:pPr>
            <a:endParaRPr lang="en-US"/>
          </a:p>
        </c:txPr>
        <c:crossAx val="72360320"/>
        <c:crosses val="autoZero"/>
        <c:crossBetween val="between"/>
      </c:valAx>
      <c:spPr>
        <a:solidFill>
          <a:srgbClr val="C0C0C0"/>
        </a:solidFill>
        <a:ln w="12700">
          <a:solidFill>
            <a:srgbClr val="808080"/>
          </a:solidFill>
          <a:prstDash val="solid"/>
        </a:ln>
      </c:spPr>
    </c:plotArea>
    <c:legend>
      <c:legendPos val="r"/>
      <c:layout>
        <c:manualLayout>
          <c:xMode val="edge"/>
          <c:yMode val="edge"/>
          <c:x val="0.92545064589579806"/>
          <c:y val="5.9782608695652183E-2"/>
          <c:w val="6.7695000949785533E-2"/>
          <c:h val="0.93206521739130765"/>
        </c:manualLayout>
      </c:layout>
      <c:spPr>
        <a:solidFill>
          <a:srgbClr val="FFFFFF"/>
        </a:solidFill>
        <a:ln w="3175">
          <a:solidFill>
            <a:srgbClr val="000000"/>
          </a:solidFill>
          <a:prstDash val="solid"/>
        </a:ln>
      </c:spPr>
      <c:txPr>
        <a:bodyPr/>
        <a:lstStyle/>
        <a:p>
          <a:pPr>
            <a:defRPr sz="735" b="0" i="0" u="none" strike="noStrike" baseline="0">
              <a:solidFill>
                <a:srgbClr val="000000"/>
              </a:solidFill>
              <a:latin typeface="Arial"/>
              <a:ea typeface="Arial"/>
              <a:cs typeface="Arial"/>
            </a:defRPr>
          </a:pPr>
          <a:endParaRPr lang="en-US"/>
        </a:p>
      </c:txPr>
    </c:legend>
    <c:plotVisOnly val="1"/>
    <c:dispBlanksAs val="gap"/>
  </c:chart>
  <c:spPr>
    <a:solidFill>
      <a:srgbClr val="FFFFFF"/>
    </a:solidFill>
    <a:ln w="3175">
      <a:solidFill>
        <a:srgbClr val="000000"/>
      </a:solidFill>
      <a:prstDash val="solid"/>
    </a:ln>
  </c:spPr>
  <c:txPr>
    <a:bodyPr/>
    <a:lstStyle/>
    <a:p>
      <a:pPr>
        <a:defRPr sz="925" b="0" i="0" u="none" strike="noStrike" baseline="0">
          <a:solidFill>
            <a:srgbClr val="000000"/>
          </a:solidFill>
          <a:latin typeface="Arial"/>
          <a:ea typeface="Arial"/>
          <a:cs typeface="Arial"/>
        </a:defRPr>
      </a:pPr>
      <a:endParaRPr lang="en-US"/>
    </a:p>
  </c:txPr>
  <c:printSettings>
    <c:headerFooter alignWithMargins="0"/>
    <c:pageMargins b="1" l="0.75000000000000844" r="0.75000000000000844"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30</xdr:col>
      <xdr:colOff>247650</xdr:colOff>
      <xdr:row>20</xdr:row>
      <xdr:rowOff>152400</xdr:rowOff>
    </xdr:from>
    <xdr:to>
      <xdr:col>39</xdr:col>
      <xdr:colOff>190500</xdr:colOff>
      <xdr:row>28</xdr:row>
      <xdr:rowOff>95250</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5</xdr:row>
      <xdr:rowOff>0</xdr:rowOff>
    </xdr:from>
    <xdr:to>
      <xdr:col>6</xdr:col>
      <xdr:colOff>209550</xdr:colOff>
      <xdr:row>13</xdr:row>
      <xdr:rowOff>85725</xdr:rowOff>
    </xdr:to>
    <xdr:pic>
      <xdr:nvPicPr>
        <xdr:cNvPr id="43009"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609600" y="809625"/>
          <a:ext cx="3257550" cy="1381125"/>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eventhPlan/Conservation%20Analysis/Global%20EE%20Inputs/Units%20Forecasts/7P%20Forecasts%20D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Res_Mast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Res%20HVAC/Central%20AC%20counts%20and%20EUI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Res%20Behavior/HPWH%20Savings%20from%20Setpoint%20Reduction_12.18.14_v5.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OG"/>
      <sheetName val="Forecast Switchboard"/>
      <sheetName val="Lists&amp;Tables"/>
      <sheetName val="Res Forecast (Low)"/>
      <sheetName val="Res Forecast (Base Case)"/>
      <sheetName val="Res Forecast (High)"/>
      <sheetName val="Com Forecast (Low)"/>
      <sheetName val="Com Forecast (Base Case)"/>
      <sheetName val="Com Forecast (High)"/>
      <sheetName val="Ind Forecast (Base Case)"/>
      <sheetName val="Ag Forecast (Low)"/>
      <sheetName val="Ag Forecast (Base Case)"/>
      <sheetName val="Ag Forecast (High)"/>
      <sheetName val="Pop Forecast (High Case)"/>
      <sheetName val="Pop Forecast (Base Case)"/>
      <sheetName val="Pop Forecast (Low Case)"/>
      <sheetName val="DEI (Base Case)"/>
    </sheetNames>
    <definedNames>
      <definedName name="rng_ForecastColumnLookup" refersTo="='Forecast Switchboard'!$H$20:$AE$20"/>
      <definedName name="rng_ForecastRowLookup" refersTo="='Forecast Switchboard'!$G$21:$G$501"/>
      <definedName name="switch_ForecastScenario" refersTo="='Forecast Switchboard'!$H$3"/>
      <definedName name="switch_ForecastState" refersTo="='Forecast Switchboard'!$H$4"/>
      <definedName name="tbl_Forecast" refersTo="='Forecast Switchboard'!$H$21:$AE$501"/>
    </definedNames>
    <sheetDataSet>
      <sheetData sheetId="0"/>
      <sheetData sheetId="1">
        <row r="3">
          <cell r="H3" t="str">
            <v>Base</v>
          </cell>
        </row>
        <row r="4">
          <cell r="H4" t="str">
            <v>Region</v>
          </cell>
        </row>
        <row r="20">
          <cell r="H20" t="str">
            <v>Sector</v>
          </cell>
          <cell r="I20" t="str">
            <v>Building/Industry Type</v>
          </cell>
          <cell r="J20" t="str">
            <v>Vintage / Subcategory</v>
          </cell>
          <cell r="K20" t="str">
            <v>Forecast Units</v>
          </cell>
          <cell r="L20">
            <v>2016</v>
          </cell>
          <cell r="M20">
            <v>2017</v>
          </cell>
          <cell r="N20">
            <v>2018</v>
          </cell>
          <cell r="O20">
            <v>2019</v>
          </cell>
          <cell r="P20">
            <v>2020</v>
          </cell>
          <cell r="Q20">
            <v>2021</v>
          </cell>
          <cell r="R20">
            <v>2022</v>
          </cell>
          <cell r="S20">
            <v>2023</v>
          </cell>
          <cell r="T20">
            <v>2024</v>
          </cell>
          <cell r="U20">
            <v>2025</v>
          </cell>
          <cell r="V20">
            <v>2026</v>
          </cell>
          <cell r="W20">
            <v>2027</v>
          </cell>
          <cell r="X20">
            <v>2028</v>
          </cell>
          <cell r="Y20">
            <v>2029</v>
          </cell>
          <cell r="Z20">
            <v>2030</v>
          </cell>
          <cell r="AA20">
            <v>2031</v>
          </cell>
          <cell r="AB20">
            <v>2032</v>
          </cell>
          <cell r="AC20">
            <v>2033</v>
          </cell>
          <cell r="AD20">
            <v>2034</v>
          </cell>
          <cell r="AE20">
            <v>2035</v>
          </cell>
        </row>
        <row r="21">
          <cell r="G21" t="str">
            <v>RegionSingle FamilyNew</v>
          </cell>
          <cell r="H21" t="str">
            <v>Res</v>
          </cell>
          <cell r="I21" t="str">
            <v>Single Family</v>
          </cell>
          <cell r="J21" t="str">
            <v>New</v>
          </cell>
          <cell r="K21" t="str">
            <v>Buildings</v>
          </cell>
          <cell r="L21">
            <v>62685.758999999998</v>
          </cell>
          <cell r="M21">
            <v>59961.781000000003</v>
          </cell>
          <cell r="N21">
            <v>56834.012000000002</v>
          </cell>
          <cell r="O21">
            <v>54985.192999999999</v>
          </cell>
          <cell r="P21">
            <v>53507.474000000002</v>
          </cell>
          <cell r="Q21">
            <v>50982.05</v>
          </cell>
          <cell r="R21">
            <v>49561.669000000002</v>
          </cell>
          <cell r="S21">
            <v>49324.517999999996</v>
          </cell>
          <cell r="T21">
            <v>48815.77</v>
          </cell>
          <cell r="U21">
            <v>49683.252</v>
          </cell>
          <cell r="V21">
            <v>50030.137000000002</v>
          </cell>
          <cell r="W21">
            <v>49387.762999999999</v>
          </cell>
          <cell r="X21">
            <v>48079.345999999998</v>
          </cell>
          <cell r="Y21">
            <v>48129.050999999999</v>
          </cell>
          <cell r="Z21">
            <v>48690.569000000003</v>
          </cell>
          <cell r="AA21">
            <v>48482.864000000001</v>
          </cell>
          <cell r="AB21">
            <v>46879.000999999997</v>
          </cell>
          <cell r="AC21">
            <v>46798.777999999998</v>
          </cell>
          <cell r="AD21">
            <v>46917.627</v>
          </cell>
          <cell r="AE21">
            <v>47236.144999999997</v>
          </cell>
        </row>
        <row r="22">
          <cell r="G22" t="str">
            <v>RegionMultifamily - Low RiseNew</v>
          </cell>
          <cell r="H22" t="str">
            <v>Res</v>
          </cell>
          <cell r="I22" t="str">
            <v>Multifamily - Low Rise</v>
          </cell>
          <cell r="J22" t="str">
            <v>New</v>
          </cell>
          <cell r="K22" t="str">
            <v>Buildings</v>
          </cell>
          <cell r="L22">
            <v>23280.347100904564</v>
          </cell>
          <cell r="M22">
            <v>23017.418106038647</v>
          </cell>
          <cell r="N22">
            <v>22811.60852767331</v>
          </cell>
          <cell r="O22">
            <v>22085.916378202593</v>
          </cell>
          <cell r="P22">
            <v>20817.853908138593</v>
          </cell>
          <cell r="Q22">
            <v>20070.279329962508</v>
          </cell>
          <cell r="R22">
            <v>19887.831284331631</v>
          </cell>
          <cell r="S22">
            <v>20257.583209811291</v>
          </cell>
          <cell r="T22">
            <v>20750.368029493613</v>
          </cell>
          <cell r="U22">
            <v>21314.334279744231</v>
          </cell>
          <cell r="V22">
            <v>21403.286239774712</v>
          </cell>
          <cell r="W22">
            <v>21409.137516518917</v>
          </cell>
          <cell r="X22">
            <v>21443.358292282628</v>
          </cell>
          <cell r="Y22">
            <v>21209.865626522758</v>
          </cell>
          <cell r="Z22">
            <v>20954.17798283829</v>
          </cell>
          <cell r="AA22">
            <v>20525.44023202754</v>
          </cell>
          <cell r="AB22">
            <v>20175.505597554071</v>
          </cell>
          <cell r="AC22">
            <v>19919.723927484571</v>
          </cell>
          <cell r="AD22">
            <v>19536.194066416414</v>
          </cell>
          <cell r="AE22">
            <v>19462.287131015248</v>
          </cell>
        </row>
        <row r="23">
          <cell r="G23" t="str">
            <v>RegionMultifamily - High RiseNew</v>
          </cell>
          <cell r="H23" t="str">
            <v>Res</v>
          </cell>
          <cell r="I23" t="str">
            <v>Multifamily - High Rise</v>
          </cell>
          <cell r="J23" t="str">
            <v>New</v>
          </cell>
          <cell r="K23" t="str">
            <v>Buildings</v>
          </cell>
          <cell r="L23">
            <v>5226.2387411561367</v>
          </cell>
          <cell r="M23">
            <v>5239.95312759432</v>
          </cell>
          <cell r="N23">
            <v>5271.2612760989568</v>
          </cell>
          <cell r="O23">
            <v>4985.883552972361</v>
          </cell>
          <cell r="P23">
            <v>4608.5912035798974</v>
          </cell>
          <cell r="Q23">
            <v>4509.6375960361838</v>
          </cell>
          <cell r="R23">
            <v>4481.760351096189</v>
          </cell>
          <cell r="S23">
            <v>4621.8312800578688</v>
          </cell>
          <cell r="T23">
            <v>4700.9782942419988</v>
          </cell>
          <cell r="U23">
            <v>4828.2391631488581</v>
          </cell>
          <cell r="V23">
            <v>4790.0249139778334</v>
          </cell>
          <cell r="W23">
            <v>4782.0649962402858</v>
          </cell>
          <cell r="X23">
            <v>4748.3908346265653</v>
          </cell>
          <cell r="Y23">
            <v>4733.4823682495089</v>
          </cell>
          <cell r="Z23">
            <v>4698.697177079107</v>
          </cell>
          <cell r="AA23">
            <v>4599.2987885998937</v>
          </cell>
          <cell r="AB23">
            <v>4526.3104216428001</v>
          </cell>
          <cell r="AC23">
            <v>4422.0600452822764</v>
          </cell>
          <cell r="AD23">
            <v>4405.182362066379</v>
          </cell>
          <cell r="AE23">
            <v>4385.1136986120664</v>
          </cell>
        </row>
        <row r="24">
          <cell r="G24" t="str">
            <v>RegionManufacturedNew</v>
          </cell>
          <cell r="H24" t="str">
            <v>Res</v>
          </cell>
          <cell r="I24" t="str">
            <v>Manufactured</v>
          </cell>
          <cell r="J24" t="str">
            <v>New</v>
          </cell>
          <cell r="K24" t="str">
            <v>Buildings</v>
          </cell>
          <cell r="L24">
            <v>1869.5754050925925</v>
          </cell>
          <cell r="M24">
            <v>1881.796305941358</v>
          </cell>
          <cell r="N24">
            <v>1949.1340235982509</v>
          </cell>
          <cell r="O24">
            <v>2021.1963608646258</v>
          </cell>
          <cell r="P24">
            <v>1959.5061710087307</v>
          </cell>
          <cell r="Q24">
            <v>1928.5764356212967</v>
          </cell>
          <cell r="R24">
            <v>1934.9641170211423</v>
          </cell>
          <cell r="S24">
            <v>1945.862235675901</v>
          </cell>
          <cell r="T24">
            <v>1956.539890631658</v>
          </cell>
          <cell r="U24">
            <v>1957.7742018038925</v>
          </cell>
          <cell r="V24">
            <v>1947.2038419604366</v>
          </cell>
          <cell r="W24">
            <v>1945.153453785721</v>
          </cell>
          <cell r="X24">
            <v>1947.9162901464586</v>
          </cell>
          <cell r="Y24">
            <v>1950.0749856673444</v>
          </cell>
          <cell r="Z24">
            <v>1950.7771106659191</v>
          </cell>
          <cell r="AA24">
            <v>1949.8166473382953</v>
          </cell>
          <cell r="AB24">
            <v>1948.4903882606959</v>
          </cell>
          <cell r="AC24">
            <v>1948.7048126440727</v>
          </cell>
          <cell r="AD24">
            <v>1949.296705787131</v>
          </cell>
          <cell r="AE24">
            <v>1949.5267750605763</v>
          </cell>
        </row>
        <row r="25">
          <cell r="G25" t="str">
            <v>RegionSingle FamilyExisting</v>
          </cell>
          <cell r="H25" t="str">
            <v>Res</v>
          </cell>
          <cell r="I25" t="str">
            <v>Single Family</v>
          </cell>
          <cell r="J25" t="str">
            <v>Existing</v>
          </cell>
          <cell r="K25" t="str">
            <v>Buildings</v>
          </cell>
          <cell r="L25">
            <v>4203528.2719999999</v>
          </cell>
          <cell r="M25">
            <v>4193982.9785983553</v>
          </cell>
          <cell r="N25">
            <v>4184459.3604704877</v>
          </cell>
          <cell r="O25">
            <v>4174957.36839659</v>
          </cell>
          <cell r="P25">
            <v>4165476.9532686244</v>
          </cell>
          <cell r="Q25">
            <v>4156018.0660900641</v>
          </cell>
          <cell r="R25">
            <v>4146580.6579756448</v>
          </cell>
          <cell r="S25">
            <v>4137164.6801511091</v>
          </cell>
          <cell r="T25">
            <v>4127770.0839529554</v>
          </cell>
          <cell r="U25">
            <v>4118396.8208281873</v>
          </cell>
          <cell r="V25">
            <v>4109044.8423340586</v>
          </cell>
          <cell r="W25">
            <v>4099714.1001378288</v>
          </cell>
          <cell r="X25">
            <v>4090404.5460165106</v>
          </cell>
          <cell r="Y25">
            <v>4081116.1318566194</v>
          </cell>
          <cell r="Z25">
            <v>4071848.8096539262</v>
          </cell>
          <cell r="AA25">
            <v>4062602.5315132081</v>
          </cell>
          <cell r="AB25">
            <v>4053377.2496480034</v>
          </cell>
          <cell r="AC25">
            <v>4044172.9163803621</v>
          </cell>
          <cell r="AD25">
            <v>4034989.4841406001</v>
          </cell>
          <cell r="AE25">
            <v>4025826.9054670548</v>
          </cell>
        </row>
        <row r="26">
          <cell r="G26" t="str">
            <v>RegionMultifamily - Low RiseExisting</v>
          </cell>
          <cell r="H26" t="str">
            <v>Res</v>
          </cell>
          <cell r="I26" t="str">
            <v>Multifamily - Low Rise</v>
          </cell>
          <cell r="J26" t="str">
            <v>Existing</v>
          </cell>
          <cell r="K26" t="str">
            <v>Buildings</v>
          </cell>
          <cell r="L26">
            <v>926243.25609262148</v>
          </cell>
          <cell r="M26">
            <v>924139.92640956037</v>
          </cell>
          <cell r="N26">
            <v>922041.3730050053</v>
          </cell>
          <cell r="O26">
            <v>919947.58503289847</v>
          </cell>
          <cell r="P26">
            <v>917858.55167181045</v>
          </cell>
          <cell r="Q26">
            <v>915774.26212488639</v>
          </cell>
          <cell r="R26">
            <v>913694.70561978838</v>
          </cell>
          <cell r="S26">
            <v>911619.87140864041</v>
          </cell>
          <cell r="T26">
            <v>909549.74876797362</v>
          </cell>
          <cell r="U26">
            <v>907484.32699866977</v>
          </cell>
          <cell r="V26">
            <v>905423.59542590659</v>
          </cell>
          <cell r="W26">
            <v>903367.54339910217</v>
          </cell>
          <cell r="X26">
            <v>901316.16029185988</v>
          </cell>
          <cell r="Y26">
            <v>899269.43550191447</v>
          </cell>
          <cell r="Z26">
            <v>897227.35845107585</v>
          </cell>
          <cell r="AA26">
            <v>895189.9185851753</v>
          </cell>
          <cell r="AB26">
            <v>893157.10537401051</v>
          </cell>
          <cell r="AC26">
            <v>891128.90831129183</v>
          </cell>
          <cell r="AD26">
            <v>889105.31691458682</v>
          </cell>
          <cell r="AE26">
            <v>887086.32072526717</v>
          </cell>
        </row>
        <row r="27">
          <cell r="G27" t="str">
            <v>RegionMultifamily - High RiseExisting</v>
          </cell>
          <cell r="H27" t="str">
            <v>Res</v>
          </cell>
          <cell r="I27" t="str">
            <v>Multifamily - High Rise</v>
          </cell>
          <cell r="J27" t="str">
            <v>Existing</v>
          </cell>
          <cell r="K27" t="str">
            <v>Buildings</v>
          </cell>
          <cell r="L27">
            <v>211180.07985625503</v>
          </cell>
          <cell r="M27">
            <v>210700.52836963299</v>
          </cell>
          <cell r="N27">
            <v>210222.06585706791</v>
          </cell>
          <cell r="O27">
            <v>209744.68984569819</v>
          </cell>
          <cell r="P27">
            <v>209268.39786827751</v>
          </cell>
          <cell r="Q27">
            <v>208793.18746316229</v>
          </cell>
          <cell r="R27">
            <v>208319.05617429892</v>
          </cell>
          <cell r="S27">
            <v>207846.00155121088</v>
          </cell>
          <cell r="T27">
            <v>207374.0211489865</v>
          </cell>
          <cell r="U27">
            <v>206903.11252826577</v>
          </cell>
          <cell r="V27">
            <v>206433.27325522827</v>
          </cell>
          <cell r="W27">
            <v>205964.50090158021</v>
          </cell>
          <cell r="X27">
            <v>205496.79304454199</v>
          </cell>
          <cell r="Y27">
            <v>205030.14726683579</v>
          </cell>
          <cell r="Z27">
            <v>204564.56115667295</v>
          </cell>
          <cell r="AA27">
            <v>204100.03230774152</v>
          </cell>
          <cell r="AB27">
            <v>203636.55831919383</v>
          </cell>
          <cell r="AC27">
            <v>203174.13679563423</v>
          </cell>
          <cell r="AD27">
            <v>202712.76534710638</v>
          </cell>
          <cell r="AE27">
            <v>202252.44158908122</v>
          </cell>
        </row>
        <row r="28">
          <cell r="G28" t="str">
            <v>RegionManufacturedExisting</v>
          </cell>
          <cell r="H28" t="str">
            <v>Res</v>
          </cell>
          <cell r="I28" t="str">
            <v>Manufactured</v>
          </cell>
          <cell r="J28" t="str">
            <v>Existing</v>
          </cell>
          <cell r="K28" t="str">
            <v>Buildings</v>
          </cell>
          <cell r="L28">
            <v>572006.3278356482</v>
          </cell>
          <cell r="M28">
            <v>565893.30394507048</v>
          </cell>
          <cell r="N28">
            <v>559845.60985814757</v>
          </cell>
          <cell r="O28">
            <v>553862.54739615123</v>
          </cell>
          <cell r="P28">
            <v>547943.42584177968</v>
          </cell>
          <cell r="Q28">
            <v>542087.56185941794</v>
          </cell>
          <cell r="R28">
            <v>536294.27941624937</v>
          </cell>
          <cell r="S28">
            <v>530562.90970421082</v>
          </cell>
          <cell r="T28">
            <v>524892.79106278194</v>
          </cell>
          <cell r="U28">
            <v>519283.26890259917</v>
          </cell>
          <cell r="V28">
            <v>513733.69562988722</v>
          </cell>
          <cell r="W28">
            <v>508243.4305716962</v>
          </cell>
          <cell r="X28">
            <v>502811.8399019395</v>
          </cell>
          <cell r="Y28">
            <v>497438.2965682213</v>
          </cell>
          <cell r="Z28">
            <v>492122.18021944637</v>
          </cell>
          <cell r="AA28">
            <v>486862.87713420321</v>
          </cell>
          <cell r="AB28">
            <v>481659.78014991269</v>
          </cell>
          <cell r="AC28">
            <v>476512.28859273402</v>
          </cell>
          <cell r="AD28">
            <v>471419.80820821953</v>
          </cell>
          <cell r="AE28">
            <v>466381.75109271082</v>
          </cell>
        </row>
        <row r="29">
          <cell r="G29" t="str">
            <v>RegionLarge OffNew</v>
          </cell>
          <cell r="H29" t="str">
            <v>Com</v>
          </cell>
          <cell r="I29" t="str">
            <v>Large Off</v>
          </cell>
          <cell r="J29" t="str">
            <v>New</v>
          </cell>
          <cell r="K29" t="str">
            <v>Millions SqFt</v>
          </cell>
          <cell r="L29">
            <v>7.8066550111953834</v>
          </cell>
          <cell r="M29">
            <v>5.9496992573140863</v>
          </cell>
          <cell r="N29">
            <v>5.890903545908837</v>
          </cell>
          <cell r="O29">
            <v>6.8915688291332424</v>
          </cell>
          <cell r="P29">
            <v>6.6410191533148355</v>
          </cell>
          <cell r="Q29">
            <v>5.4382226791221893</v>
          </cell>
          <cell r="R29">
            <v>6.9236851515846078</v>
          </cell>
          <cell r="S29">
            <v>6.040566884985755</v>
          </cell>
          <cell r="T29">
            <v>5.8620040343764588</v>
          </cell>
          <cell r="U29">
            <v>6.6048352977963205</v>
          </cell>
          <cell r="V29">
            <v>6.6081856774849808</v>
          </cell>
          <cell r="W29">
            <v>7.2276230030590352</v>
          </cell>
          <cell r="X29">
            <v>7.9321378463678132</v>
          </cell>
          <cell r="Y29">
            <v>7.2590370336019197</v>
          </cell>
          <cell r="Z29">
            <v>7.9122271387396417</v>
          </cell>
          <cell r="AA29">
            <v>7.7623340380974311</v>
          </cell>
          <cell r="AB29">
            <v>7.6402299023279152</v>
          </cell>
          <cell r="AC29">
            <v>7.1724831299946894</v>
          </cell>
          <cell r="AD29">
            <v>7.0810470955732994</v>
          </cell>
          <cell r="AE29">
            <v>7.4281005850341701</v>
          </cell>
        </row>
        <row r="30">
          <cell r="G30" t="str">
            <v>RegionMedium OffNew</v>
          </cell>
          <cell r="H30" t="str">
            <v>Com</v>
          </cell>
          <cell r="I30" t="str">
            <v>Medium Off</v>
          </cell>
          <cell r="J30" t="str">
            <v>New</v>
          </cell>
          <cell r="K30" t="str">
            <v>Millions SqFt</v>
          </cell>
          <cell r="L30">
            <v>6.3306892326899415</v>
          </cell>
          <cell r="M30">
            <v>4.6245517962703104</v>
          </cell>
          <cell r="N30">
            <v>4.6954401235311058</v>
          </cell>
          <cell r="O30">
            <v>5.5561738496820645</v>
          </cell>
          <cell r="P30">
            <v>5.2903315868283292</v>
          </cell>
          <cell r="Q30">
            <v>4.0954748538564614</v>
          </cell>
          <cell r="R30">
            <v>5.6166455086822502</v>
          </cell>
          <cell r="S30">
            <v>4.8928421056079552</v>
          </cell>
          <cell r="T30">
            <v>4.6489885594062974</v>
          </cell>
          <cell r="U30">
            <v>5.3600762751998365</v>
          </cell>
          <cell r="V30">
            <v>5.3451061612370649</v>
          </cell>
          <cell r="W30">
            <v>5.7169042762389006</v>
          </cell>
          <cell r="X30">
            <v>6.1644080859749115</v>
          </cell>
          <cell r="Y30">
            <v>5.8003829082546376</v>
          </cell>
          <cell r="Z30">
            <v>6.4331999103991837</v>
          </cell>
          <cell r="AA30">
            <v>6.1077443299386847</v>
          </cell>
          <cell r="AB30">
            <v>6.3133258324543373</v>
          </cell>
          <cell r="AC30">
            <v>5.5403053352108875</v>
          </cell>
          <cell r="AD30">
            <v>5.5266028757425794</v>
          </cell>
          <cell r="AE30">
            <v>5.9833355534459063</v>
          </cell>
        </row>
        <row r="31">
          <cell r="G31" t="str">
            <v>RegionSmall OffNew</v>
          </cell>
          <cell r="H31" t="str">
            <v>Com</v>
          </cell>
          <cell r="I31" t="str">
            <v>Small Off</v>
          </cell>
          <cell r="J31" t="str">
            <v>New</v>
          </cell>
          <cell r="K31" t="str">
            <v>Millions SqFt</v>
          </cell>
          <cell r="L31">
            <v>1.6621196768024407</v>
          </cell>
          <cell r="M31">
            <v>1.2170657423442173</v>
          </cell>
          <cell r="N31">
            <v>1.2444333527444498</v>
          </cell>
          <cell r="O31">
            <v>1.4586094503549032</v>
          </cell>
          <cell r="P31">
            <v>1.4004070058555529</v>
          </cell>
          <cell r="Q31">
            <v>1.0787722980410579</v>
          </cell>
          <cell r="R31">
            <v>1.4747976167420549</v>
          </cell>
          <cell r="S31">
            <v>1.2896357804774434</v>
          </cell>
          <cell r="T31">
            <v>1.2239291307589197</v>
          </cell>
          <cell r="U31">
            <v>1.4012443744673324</v>
          </cell>
          <cell r="V31">
            <v>1.3991315932028052</v>
          </cell>
          <cell r="W31">
            <v>1.4996248899933684</v>
          </cell>
          <cell r="X31">
            <v>1.6197763904689295</v>
          </cell>
          <cell r="Y31">
            <v>1.5187400891362097</v>
          </cell>
          <cell r="Z31">
            <v>1.6890757136254622</v>
          </cell>
          <cell r="AA31">
            <v>1.5972356158259797</v>
          </cell>
          <cell r="AB31">
            <v>1.640465747141107</v>
          </cell>
          <cell r="AC31">
            <v>1.4565955217811706</v>
          </cell>
          <cell r="AD31">
            <v>1.4531741906643101</v>
          </cell>
          <cell r="AE31">
            <v>1.5648660344158036</v>
          </cell>
        </row>
        <row r="32">
          <cell r="G32" t="str">
            <v>RegionBig Box-RetailNew</v>
          </cell>
          <cell r="H32" t="str">
            <v>Com</v>
          </cell>
          <cell r="I32" t="str">
            <v>Big Box-Retail</v>
          </cell>
          <cell r="J32" t="str">
            <v>New</v>
          </cell>
          <cell r="K32" t="str">
            <v>Millions SqFt</v>
          </cell>
          <cell r="L32">
            <v>1.799418169017593</v>
          </cell>
          <cell r="M32">
            <v>1.485755176968429</v>
          </cell>
          <cell r="N32">
            <v>0.89794362681754358</v>
          </cell>
          <cell r="O32">
            <v>0.91201694404352718</v>
          </cell>
          <cell r="P32">
            <v>0.85125423267540556</v>
          </cell>
          <cell r="Q32">
            <v>0.73204497427617965</v>
          </cell>
          <cell r="R32">
            <v>0.73428349109996394</v>
          </cell>
          <cell r="S32">
            <v>0.71341173425108251</v>
          </cell>
          <cell r="T32">
            <v>0.89455902577447755</v>
          </cell>
          <cell r="U32">
            <v>1.032083805968905</v>
          </cell>
          <cell r="V32">
            <v>1.0963398187475875</v>
          </cell>
          <cell r="W32">
            <v>1.617287860192538</v>
          </cell>
          <cell r="X32">
            <v>1.8239074921539626</v>
          </cell>
          <cell r="Y32">
            <v>1.6267354909009817</v>
          </cell>
          <cell r="Z32">
            <v>1.5970323938843554</v>
          </cell>
          <cell r="AA32">
            <v>1.5393396581386409</v>
          </cell>
          <cell r="AB32">
            <v>1.2960530677092543</v>
          </cell>
          <cell r="AC32">
            <v>1.3176455108269955</v>
          </cell>
          <cell r="AD32">
            <v>1.2469979474733393</v>
          </cell>
          <cell r="AE32">
            <v>1.3540449607593745</v>
          </cell>
        </row>
        <row r="33">
          <cell r="G33" t="str">
            <v>RegionSmall Box-RetailNew</v>
          </cell>
          <cell r="H33" t="str">
            <v>Com</v>
          </cell>
          <cell r="I33" t="str">
            <v>Small Box-Retail</v>
          </cell>
          <cell r="J33" t="str">
            <v>New</v>
          </cell>
          <cell r="K33" t="str">
            <v>Millions SqFt</v>
          </cell>
          <cell r="L33">
            <v>0.71960427219664069</v>
          </cell>
          <cell r="M33">
            <v>0.59647847099566831</v>
          </cell>
          <cell r="N33">
            <v>0.36611838042447359</v>
          </cell>
          <cell r="O33">
            <v>0.3731768350638246</v>
          </cell>
          <cell r="P33">
            <v>0.34504559304633386</v>
          </cell>
          <cell r="Q33">
            <v>0.2928623587115301</v>
          </cell>
          <cell r="R33">
            <v>0.29376294298921468</v>
          </cell>
          <cell r="S33">
            <v>0.28416308329236456</v>
          </cell>
          <cell r="T33">
            <v>0.36455471421578001</v>
          </cell>
          <cell r="U33">
            <v>0.42646627810709853</v>
          </cell>
          <cell r="V33">
            <v>0.44956380488737768</v>
          </cell>
          <cell r="W33">
            <v>0.65213839834683018</v>
          </cell>
          <cell r="X33">
            <v>0.73353807331773047</v>
          </cell>
          <cell r="Y33">
            <v>0.65560780242911365</v>
          </cell>
          <cell r="Z33">
            <v>0.64604928436358278</v>
          </cell>
          <cell r="AA33">
            <v>0.62178261445398098</v>
          </cell>
          <cell r="AB33">
            <v>0.52554853465709617</v>
          </cell>
          <cell r="AC33">
            <v>0.53266253778165396</v>
          </cell>
          <cell r="AD33">
            <v>0.50454130308386236</v>
          </cell>
          <cell r="AE33">
            <v>0.54553111610891503</v>
          </cell>
        </row>
        <row r="34">
          <cell r="G34" t="str">
            <v>RegionHigh End-RetailNew</v>
          </cell>
          <cell r="H34" t="str">
            <v>Com</v>
          </cell>
          <cell r="I34" t="str">
            <v>High End-Retail</v>
          </cell>
          <cell r="J34" t="str">
            <v>New</v>
          </cell>
          <cell r="K34" t="str">
            <v>Millions SqFt</v>
          </cell>
          <cell r="L34">
            <v>2.7275899469990224</v>
          </cell>
          <cell r="M34">
            <v>2.2451802625726844</v>
          </cell>
          <cell r="N34">
            <v>1.3846551620328988</v>
          </cell>
          <cell r="O34">
            <v>1.414332931216091</v>
          </cell>
          <cell r="P34">
            <v>1.3048976182463843</v>
          </cell>
          <cell r="Q34">
            <v>1.1035456427042536</v>
          </cell>
          <cell r="R34">
            <v>1.0932193385059683</v>
          </cell>
          <cell r="S34">
            <v>1.0602010304011045</v>
          </cell>
          <cell r="T34">
            <v>1.3687417218066935</v>
          </cell>
          <cell r="U34">
            <v>1.6102119957699914</v>
          </cell>
          <cell r="V34">
            <v>1.7014476793012303</v>
          </cell>
          <cell r="W34">
            <v>2.4475448442766612</v>
          </cell>
          <cell r="X34">
            <v>2.7642584104961641</v>
          </cell>
          <cell r="Y34">
            <v>2.4645092385842489</v>
          </cell>
          <cell r="Z34">
            <v>2.435211674558635</v>
          </cell>
          <cell r="AA34">
            <v>2.3436666024455817</v>
          </cell>
          <cell r="AB34">
            <v>1.9970991421399598</v>
          </cell>
          <cell r="AC34">
            <v>2.0220850932468024</v>
          </cell>
          <cell r="AD34">
            <v>1.9074632582746243</v>
          </cell>
          <cell r="AE34">
            <v>2.0633846520749657</v>
          </cell>
        </row>
        <row r="35">
          <cell r="G35" t="str">
            <v>RegionAnchor-RetailNew</v>
          </cell>
          <cell r="H35" t="str">
            <v>Com</v>
          </cell>
          <cell r="I35" t="str">
            <v>Anchor-Retail</v>
          </cell>
          <cell r="J35" t="str">
            <v>New</v>
          </cell>
          <cell r="K35" t="str">
            <v>Millions SqFt</v>
          </cell>
          <cell r="L35">
            <v>0.86249938561661099</v>
          </cell>
          <cell r="M35">
            <v>0.71243811393533818</v>
          </cell>
          <cell r="N35">
            <v>0.43988135050703958</v>
          </cell>
          <cell r="O35">
            <v>0.44879648252082133</v>
          </cell>
          <cell r="P35">
            <v>0.41374173801952452</v>
          </cell>
          <cell r="Q35">
            <v>0.34301620014224921</v>
          </cell>
          <cell r="R35">
            <v>0.33946657261656726</v>
          </cell>
          <cell r="S35">
            <v>0.32965754978673117</v>
          </cell>
          <cell r="T35">
            <v>0.43689232903555525</v>
          </cell>
          <cell r="U35">
            <v>0.51886957722704219</v>
          </cell>
          <cell r="V35">
            <v>0.54817313334918127</v>
          </cell>
          <cell r="W35">
            <v>0.77969532117377649</v>
          </cell>
          <cell r="X35">
            <v>0.87858644381951334</v>
          </cell>
          <cell r="Y35">
            <v>0.78420074698109388</v>
          </cell>
          <cell r="Z35">
            <v>0.77728841592354081</v>
          </cell>
          <cell r="AA35">
            <v>0.74886674252534069</v>
          </cell>
          <cell r="AB35">
            <v>0.63964179951326661</v>
          </cell>
          <cell r="AC35">
            <v>0.64714740319049269</v>
          </cell>
          <cell r="AD35">
            <v>0.61166389038687663</v>
          </cell>
          <cell r="AE35">
            <v>0.66242443593788758</v>
          </cell>
        </row>
        <row r="36">
          <cell r="G36" t="str">
            <v>RegionK-12New</v>
          </cell>
          <cell r="H36" t="str">
            <v>Com</v>
          </cell>
          <cell r="I36" t="str">
            <v>K-12</v>
          </cell>
          <cell r="J36" t="str">
            <v>New</v>
          </cell>
          <cell r="K36" t="str">
            <v>Millions SqFt</v>
          </cell>
          <cell r="L36">
            <v>0.49337113702797691</v>
          </cell>
          <cell r="M36">
            <v>1.1029723159217257</v>
          </cell>
          <cell r="N36">
            <v>0.94992456965043459</v>
          </cell>
          <cell r="O36">
            <v>0.71720701164062661</v>
          </cell>
          <cell r="P36">
            <v>0.7442281187428561</v>
          </cell>
          <cell r="Q36">
            <v>0.85140099810585501</v>
          </cell>
          <cell r="R36">
            <v>0.99139466996200198</v>
          </cell>
          <cell r="S36">
            <v>1.5014629353162949</v>
          </cell>
          <cell r="T36">
            <v>1.8697826256608596</v>
          </cell>
          <cell r="U36">
            <v>1.6452707482432332</v>
          </cell>
          <cell r="V36">
            <v>1.6753181172445872</v>
          </cell>
          <cell r="W36">
            <v>1.7943041099264481</v>
          </cell>
          <cell r="X36">
            <v>1.8624299937819393</v>
          </cell>
          <cell r="Y36">
            <v>1.7489264522150836</v>
          </cell>
          <cell r="Z36">
            <v>1.7975598556031414</v>
          </cell>
          <cell r="AA36">
            <v>1.6195220459723754</v>
          </cell>
          <cell r="AB36">
            <v>1.8221433074925411</v>
          </cell>
          <cell r="AC36">
            <v>1.6336676691608698</v>
          </cell>
          <cell r="AD36">
            <v>1.7826242149357872</v>
          </cell>
          <cell r="AE36">
            <v>1.6891002859244486</v>
          </cell>
        </row>
        <row r="37">
          <cell r="G37" t="str">
            <v>RegionUniversityNew</v>
          </cell>
          <cell r="H37" t="str">
            <v>Com</v>
          </cell>
          <cell r="I37" t="str">
            <v>University</v>
          </cell>
          <cell r="J37" t="str">
            <v>New</v>
          </cell>
          <cell r="K37" t="str">
            <v>Millions SqFt</v>
          </cell>
          <cell r="L37">
            <v>0.2800209986196866</v>
          </cell>
          <cell r="M37">
            <v>0.29719871383536939</v>
          </cell>
          <cell r="N37">
            <v>0.58203115602335975</v>
          </cell>
          <cell r="O37">
            <v>0.83189457735737737</v>
          </cell>
          <cell r="P37">
            <v>0.66610454718876777</v>
          </cell>
          <cell r="Q37">
            <v>0.73648247778559484</v>
          </cell>
          <cell r="R37">
            <v>0.64334185638367225</v>
          </cell>
          <cell r="S37">
            <v>0.97289424291238524</v>
          </cell>
          <cell r="T37">
            <v>1.1820978013224126</v>
          </cell>
          <cell r="U37">
            <v>1.1785313924254113</v>
          </cell>
          <cell r="V37">
            <v>1.2952038876416079</v>
          </cell>
          <cell r="W37">
            <v>1.3229243736280945</v>
          </cell>
          <cell r="X37">
            <v>1.422909455419719</v>
          </cell>
          <cell r="Y37">
            <v>1.4430187909981058</v>
          </cell>
          <cell r="Z37">
            <v>1.2923971403480323</v>
          </cell>
          <cell r="AA37">
            <v>1.1785050733908478</v>
          </cell>
          <cell r="AB37">
            <v>1.3433889489273994</v>
          </cell>
          <cell r="AC37">
            <v>1.2265545990556588</v>
          </cell>
          <cell r="AD37">
            <v>1.2571458643971927</v>
          </cell>
          <cell r="AE37">
            <v>1.2979913333963795</v>
          </cell>
        </row>
        <row r="38">
          <cell r="G38" t="str">
            <v>RegionWarehouseNew</v>
          </cell>
          <cell r="H38" t="str">
            <v>Com</v>
          </cell>
          <cell r="I38" t="str">
            <v>Warehouse</v>
          </cell>
          <cell r="J38" t="str">
            <v>New</v>
          </cell>
          <cell r="K38" t="str">
            <v>Millions SqFt</v>
          </cell>
          <cell r="L38">
            <v>7.6586609772993617</v>
          </cell>
          <cell r="M38">
            <v>7.5774552212762423</v>
          </cell>
          <cell r="N38">
            <v>5.6453939930651131</v>
          </cell>
          <cell r="O38">
            <v>4.800793231843981</v>
          </cell>
          <cell r="P38">
            <v>3.5881391412601156</v>
          </cell>
          <cell r="Q38">
            <v>3.1529819033971824</v>
          </cell>
          <cell r="R38">
            <v>4.0691744688008198</v>
          </cell>
          <cell r="S38">
            <v>4.5400289951106014</v>
          </cell>
          <cell r="T38">
            <v>4.8555474587969272</v>
          </cell>
          <cell r="U38">
            <v>4.6966359797376018</v>
          </cell>
          <cell r="V38">
            <v>4.8557170740974245</v>
          </cell>
          <cell r="W38">
            <v>4.451750056135543</v>
          </cell>
          <cell r="X38">
            <v>3.8657972013430704</v>
          </cell>
          <cell r="Y38">
            <v>3.9817445148405937</v>
          </cell>
          <cell r="Z38">
            <v>3.9951806948216846</v>
          </cell>
          <cell r="AA38">
            <v>4.4738164673360306</v>
          </cell>
          <cell r="AB38">
            <v>4.2737219736102183</v>
          </cell>
          <cell r="AC38">
            <v>4.0870251812551333</v>
          </cell>
          <cell r="AD38">
            <v>4.137725578117939</v>
          </cell>
          <cell r="AE38">
            <v>3.6922064696454697</v>
          </cell>
        </row>
        <row r="39">
          <cell r="G39" t="str">
            <v>RegionSupermarketNew</v>
          </cell>
          <cell r="H39" t="str">
            <v>Com</v>
          </cell>
          <cell r="I39" t="str">
            <v>Supermarket</v>
          </cell>
          <cell r="J39" t="str">
            <v>New</v>
          </cell>
          <cell r="K39" t="str">
            <v>Millions SqFt</v>
          </cell>
          <cell r="L39">
            <v>0.38924897939746522</v>
          </cell>
          <cell r="M39">
            <v>0.34341311895347121</v>
          </cell>
          <cell r="N39">
            <v>0.29927348040561341</v>
          </cell>
          <cell r="O39">
            <v>0.29688874456634085</v>
          </cell>
          <cell r="P39">
            <v>0.29379933994281465</v>
          </cell>
          <cell r="Q39">
            <v>0.29041766271303127</v>
          </cell>
          <cell r="R39">
            <v>0.28614144770449462</v>
          </cell>
          <cell r="S39">
            <v>0.28163861967746157</v>
          </cell>
          <cell r="T39">
            <v>0.27688800876616482</v>
          </cell>
          <cell r="U39">
            <v>0.27357754310134663</v>
          </cell>
          <cell r="V39">
            <v>0.27063184585003941</v>
          </cell>
          <cell r="W39">
            <v>0.26801411864303953</v>
          </cell>
          <cell r="X39">
            <v>0.26660240614409092</v>
          </cell>
          <cell r="Y39">
            <v>0.25138198684402913</v>
          </cell>
          <cell r="Z39">
            <v>0.26455339135243683</v>
          </cell>
          <cell r="AA39">
            <v>0.26299167309250365</v>
          </cell>
          <cell r="AB39">
            <v>0.26140909607327911</v>
          </cell>
          <cell r="AC39">
            <v>0.25947687815142023</v>
          </cell>
          <cell r="AD39">
            <v>0.25750619496776178</v>
          </cell>
          <cell r="AE39">
            <v>0.25562560804995926</v>
          </cell>
        </row>
        <row r="40">
          <cell r="G40" t="str">
            <v>RegionMiniMartNew</v>
          </cell>
          <cell r="H40" t="str">
            <v>Com</v>
          </cell>
          <cell r="I40" t="str">
            <v>MiniMart</v>
          </cell>
          <cell r="J40" t="str">
            <v>New</v>
          </cell>
          <cell r="K40" t="str">
            <v>Millions SqFt</v>
          </cell>
          <cell r="L40">
            <v>0.19765540078516197</v>
          </cell>
          <cell r="M40">
            <v>0.18600542935034625</v>
          </cell>
          <cell r="N40">
            <v>9.5760802585072302E-2</v>
          </cell>
          <cell r="O40">
            <v>0.10062051473914659</v>
          </cell>
          <cell r="P40">
            <v>8.5646792534183808E-2</v>
          </cell>
          <cell r="Q40">
            <v>6.5415041923045286E-2</v>
          </cell>
          <cell r="R40">
            <v>5.7242996146950373E-2</v>
          </cell>
          <cell r="S40">
            <v>5.5087150941189433E-2</v>
          </cell>
          <cell r="T40">
            <v>7.3916214299540497E-2</v>
          </cell>
          <cell r="U40">
            <v>9.2056169088318471E-2</v>
          </cell>
          <cell r="V40">
            <v>0.10393709432109566</v>
          </cell>
          <cell r="W40">
            <v>0.15172170448022598</v>
          </cell>
          <cell r="X40">
            <v>0.15706997726929292</v>
          </cell>
          <cell r="Y40">
            <v>0.14510580631504899</v>
          </cell>
          <cell r="Z40">
            <v>0.15272706829792246</v>
          </cell>
          <cell r="AA40">
            <v>0.14104647748606622</v>
          </cell>
          <cell r="AB40">
            <v>0.11700741064540764</v>
          </cell>
          <cell r="AC40">
            <v>0.1200067315077773</v>
          </cell>
          <cell r="AD40">
            <v>0.11457442878633581</v>
          </cell>
          <cell r="AE40">
            <v>0.1211768182439132</v>
          </cell>
        </row>
        <row r="41">
          <cell r="G41" t="str">
            <v>RegionRestaurantNew</v>
          </cell>
          <cell r="H41" t="str">
            <v>Com</v>
          </cell>
          <cell r="I41" t="str">
            <v>Restaurant</v>
          </cell>
          <cell r="J41" t="str">
            <v>New</v>
          </cell>
          <cell r="K41" t="str">
            <v>Millions SqFt</v>
          </cell>
          <cell r="L41">
            <v>0.46894871790011039</v>
          </cell>
          <cell r="M41">
            <v>0.47387410836125871</v>
          </cell>
          <cell r="N41">
            <v>0.45144590813821411</v>
          </cell>
          <cell r="O41">
            <v>0.4505136151455652</v>
          </cell>
          <cell r="P41">
            <v>0.44778046039172248</v>
          </cell>
          <cell r="Q41">
            <v>0.44523396067124349</v>
          </cell>
          <cell r="R41">
            <v>0.44273536313864043</v>
          </cell>
          <cell r="S41">
            <v>0.4399078135546039</v>
          </cell>
          <cell r="T41">
            <v>0.43708606600163591</v>
          </cell>
          <cell r="U41">
            <v>0.43513915585550955</v>
          </cell>
          <cell r="V41">
            <v>0.43580404899906589</v>
          </cell>
          <cell r="W41">
            <v>0.59161866303702282</v>
          </cell>
          <cell r="X41">
            <v>0.66467702134516005</v>
          </cell>
          <cell r="Y41">
            <v>0.65353995366480533</v>
          </cell>
          <cell r="Z41">
            <v>0.676060915960916</v>
          </cell>
          <cell r="AA41">
            <v>0.70559825286541389</v>
          </cell>
          <cell r="AB41">
            <v>0.63206878506691044</v>
          </cell>
          <cell r="AC41">
            <v>0.63726309269471215</v>
          </cell>
          <cell r="AD41">
            <v>0.5828366650853003</v>
          </cell>
          <cell r="AE41">
            <v>0.63928201324113043</v>
          </cell>
        </row>
        <row r="42">
          <cell r="G42" t="str">
            <v>RegionLodgingNew</v>
          </cell>
          <cell r="H42" t="str">
            <v>Com</v>
          </cell>
          <cell r="I42" t="str">
            <v>Lodging</v>
          </cell>
          <cell r="J42" t="str">
            <v>New</v>
          </cell>
          <cell r="K42" t="str">
            <v>Millions SqFt</v>
          </cell>
          <cell r="L42">
            <v>1.0326774321313152</v>
          </cell>
          <cell r="M42">
            <v>1.0158776160943388</v>
          </cell>
          <cell r="N42">
            <v>0.74304915446037911</v>
          </cell>
          <cell r="O42">
            <v>0.76054102414226543</v>
          </cell>
          <cell r="P42">
            <v>0.65616402459427536</v>
          </cell>
          <cell r="Q42">
            <v>0.62755023267601961</v>
          </cell>
          <cell r="R42">
            <v>0.61023293273354484</v>
          </cell>
          <cell r="S42">
            <v>0.60571699788717037</v>
          </cell>
          <cell r="T42">
            <v>0.65097903457434547</v>
          </cell>
          <cell r="U42">
            <v>0.69319811486407867</v>
          </cell>
          <cell r="V42">
            <v>0.78843795894088464</v>
          </cell>
          <cell r="W42">
            <v>1.3645659476947984</v>
          </cell>
          <cell r="X42">
            <v>1.6032227373726178</v>
          </cell>
          <cell r="Y42">
            <v>1.6412696995684901</v>
          </cell>
          <cell r="Z42">
            <v>1.670283030615213</v>
          </cell>
          <cell r="AA42">
            <v>1.755661848186447</v>
          </cell>
          <cell r="AB42">
            <v>1.4871375295645746</v>
          </cell>
          <cell r="AC42">
            <v>1.4400033906080374</v>
          </cell>
          <cell r="AD42">
            <v>1.3499648074414823</v>
          </cell>
          <cell r="AE42">
            <v>1.4487057151095009</v>
          </cell>
        </row>
        <row r="43">
          <cell r="G43" t="str">
            <v>RegionHospitalNew</v>
          </cell>
          <cell r="H43" t="str">
            <v>Com</v>
          </cell>
          <cell r="I43" t="str">
            <v>Hospital</v>
          </cell>
          <cell r="J43" t="str">
            <v>New</v>
          </cell>
          <cell r="K43" t="str">
            <v>Millions SqFt</v>
          </cell>
          <cell r="L43">
            <v>4.1336070304911159</v>
          </cell>
          <cell r="M43">
            <v>3.5601449453189118</v>
          </cell>
          <cell r="N43">
            <v>3.2007770264658664</v>
          </cell>
          <cell r="O43">
            <v>2.6531465767673241</v>
          </cell>
          <cell r="P43">
            <v>1.8730082465149496</v>
          </cell>
          <cell r="Q43">
            <v>1.6467285324389391</v>
          </cell>
          <cell r="R43">
            <v>1.5196240263467067</v>
          </cell>
          <cell r="S43">
            <v>1.3328145698119136</v>
          </cell>
          <cell r="T43">
            <v>1.3372342578617185</v>
          </cell>
          <cell r="U43">
            <v>1.4086686461757902</v>
          </cell>
          <cell r="V43">
            <v>1.6725933548501446</v>
          </cell>
          <cell r="W43">
            <v>2.0158466086985318</v>
          </cell>
          <cell r="X43">
            <v>2.3033709594417431</v>
          </cell>
          <cell r="Y43">
            <v>2.063930246052466</v>
          </cell>
          <cell r="Z43">
            <v>1.9880083370090949</v>
          </cell>
          <cell r="AA43">
            <v>1.9342270452860566</v>
          </cell>
          <cell r="AB43">
            <v>1.774507966199161</v>
          </cell>
          <cell r="AC43">
            <v>1.6723841845019074</v>
          </cell>
          <cell r="AD43">
            <v>1.5414284807799123</v>
          </cell>
          <cell r="AE43">
            <v>1.5563040522680198</v>
          </cell>
        </row>
        <row r="44">
          <cell r="G44" t="str">
            <v>RegionOtherHealthNew</v>
          </cell>
          <cell r="H44" t="str">
            <v>Com</v>
          </cell>
          <cell r="I44" t="str">
            <v>OtherHealth</v>
          </cell>
          <cell r="J44" t="str">
            <v>New</v>
          </cell>
          <cell r="K44" t="str">
            <v>Millions SqFt</v>
          </cell>
          <cell r="L44">
            <v>4.5029406937179912</v>
          </cell>
          <cell r="M44">
            <v>4.0786070344439063</v>
          </cell>
          <cell r="N44">
            <v>3.5919834720533679</v>
          </cell>
          <cell r="O44">
            <v>3.0400934926407626</v>
          </cell>
          <cell r="P44">
            <v>2.3018670718031324</v>
          </cell>
          <cell r="Q44">
            <v>2.1321468422073435</v>
          </cell>
          <cell r="R44">
            <v>1.9771504564110642</v>
          </cell>
          <cell r="S44">
            <v>1.8096072137015302</v>
          </cell>
          <cell r="T44">
            <v>1.9023478055732992</v>
          </cell>
          <cell r="U44">
            <v>2.0129777404511922</v>
          </cell>
          <cell r="V44">
            <v>2.304026079874093</v>
          </cell>
          <cell r="W44">
            <v>2.7992417645016405</v>
          </cell>
          <cell r="X44">
            <v>3.0682339807477179</v>
          </cell>
          <cell r="Y44">
            <v>2.7441690138981158</v>
          </cell>
          <cell r="Z44">
            <v>2.8046561391012603</v>
          </cell>
          <cell r="AA44">
            <v>2.7282838662201567</v>
          </cell>
          <cell r="AB44">
            <v>2.4959637785038216</v>
          </cell>
          <cell r="AC44">
            <v>2.4392052334479857</v>
          </cell>
          <cell r="AD44">
            <v>2.3386950979959957</v>
          </cell>
          <cell r="AE44">
            <v>2.3103955399373803</v>
          </cell>
        </row>
        <row r="45">
          <cell r="G45" t="str">
            <v>RegionAssemblyNew</v>
          </cell>
          <cell r="H45" t="str">
            <v>Com</v>
          </cell>
          <cell r="I45" t="str">
            <v>Assembly</v>
          </cell>
          <cell r="J45" t="str">
            <v>New</v>
          </cell>
          <cell r="K45" t="str">
            <v>Millions SqFt</v>
          </cell>
          <cell r="L45">
            <v>3.1854829351393543</v>
          </cell>
          <cell r="M45">
            <v>3.1699057451518957</v>
          </cell>
          <cell r="N45">
            <v>2.2628528186826316</v>
          </cell>
          <cell r="O45">
            <v>2.6023617076700645</v>
          </cell>
          <cell r="P45">
            <v>2.2919684786454506</v>
          </cell>
          <cell r="Q45">
            <v>2.1556450092355899</v>
          </cell>
          <cell r="R45">
            <v>1.4820394508668711</v>
          </cell>
          <cell r="S45">
            <v>1.5603361472368396</v>
          </cell>
          <cell r="T45">
            <v>2.3546097038898557</v>
          </cell>
          <cell r="U45">
            <v>3.2740386396924066</v>
          </cell>
          <cell r="V45">
            <v>3.6241751874536021</v>
          </cell>
          <cell r="W45">
            <v>4.4420137300219826</v>
          </cell>
          <cell r="X45">
            <v>5.8224273473135861</v>
          </cell>
          <cell r="Y45">
            <v>6.4604400946422142</v>
          </cell>
          <cell r="Z45">
            <v>6.9014803298142597</v>
          </cell>
          <cell r="AA45">
            <v>6.748515751490312</v>
          </cell>
          <cell r="AB45">
            <v>6.4364694734288266</v>
          </cell>
          <cell r="AC45">
            <v>6.3053235195290611</v>
          </cell>
          <cell r="AD45">
            <v>6.2236620394663484</v>
          </cell>
          <cell r="AE45">
            <v>6.0386522880717726</v>
          </cell>
        </row>
        <row r="46">
          <cell r="G46" t="str">
            <v>RegionOtherNew</v>
          </cell>
          <cell r="H46" t="str">
            <v>Com</v>
          </cell>
          <cell r="I46" t="str">
            <v>Other</v>
          </cell>
          <cell r="J46" t="str">
            <v>New</v>
          </cell>
          <cell r="K46" t="str">
            <v>Millions SqFt</v>
          </cell>
          <cell r="L46">
            <v>12.863107129152304</v>
          </cell>
          <cell r="M46">
            <v>10.7220378193485</v>
          </cell>
          <cell r="N46">
            <v>10.142128438066296</v>
          </cell>
          <cell r="O46">
            <v>9.4611923499879236</v>
          </cell>
          <cell r="P46">
            <v>7.3638556881373223</v>
          </cell>
          <cell r="Q46">
            <v>8.1591439254269407</v>
          </cell>
          <cell r="R46">
            <v>7.9603673258815011</v>
          </cell>
          <cell r="S46">
            <v>8.6026166911432824</v>
          </cell>
          <cell r="T46">
            <v>9.3207800366095146</v>
          </cell>
          <cell r="U46">
            <v>9.0572786632714859</v>
          </cell>
          <cell r="V46">
            <v>10.184423730877143</v>
          </cell>
          <cell r="W46">
            <v>10.787657533789663</v>
          </cell>
          <cell r="X46">
            <v>11.005378574708409</v>
          </cell>
          <cell r="Y46">
            <v>10.267063981307951</v>
          </cell>
          <cell r="Z46">
            <v>11.027475862918971</v>
          </cell>
          <cell r="AA46">
            <v>9.9609233822623686</v>
          </cell>
          <cell r="AB46">
            <v>10.340047869658916</v>
          </cell>
          <cell r="AC46">
            <v>9.8383849729989699</v>
          </cell>
          <cell r="AD46">
            <v>9.3282989614436094</v>
          </cell>
          <cell r="AE46">
            <v>9.0355729282982153</v>
          </cell>
        </row>
        <row r="47">
          <cell r="G47" t="str">
            <v>RegionLarge OffStock 2016</v>
          </cell>
          <cell r="H47" t="str">
            <v>Com</v>
          </cell>
          <cell r="I47" t="str">
            <v>Large Off</v>
          </cell>
          <cell r="J47" t="str">
            <v>Stock 2016</v>
          </cell>
          <cell r="K47" t="str">
            <v>Millions SqFt</v>
          </cell>
          <cell r="L47">
            <v>380.08828477966154</v>
          </cell>
          <cell r="M47">
            <v>378.94801992532251</v>
          </cell>
          <cell r="N47">
            <v>377.81117586554655</v>
          </cell>
          <cell r="O47">
            <v>376.67774233794995</v>
          </cell>
          <cell r="P47">
            <v>375.54770911093607</v>
          </cell>
          <cell r="Q47">
            <v>374.42106598360328</v>
          </cell>
          <cell r="R47">
            <v>373.29780278565244</v>
          </cell>
          <cell r="S47">
            <v>372.17790937729552</v>
          </cell>
          <cell r="T47">
            <v>371.06137564916361</v>
          </cell>
          <cell r="U47">
            <v>369.94819152221612</v>
          </cell>
          <cell r="V47">
            <v>368.83834694764948</v>
          </cell>
          <cell r="W47">
            <v>367.73183190680658</v>
          </cell>
          <cell r="X47">
            <v>366.62863641108612</v>
          </cell>
          <cell r="Y47">
            <v>365.52875050185287</v>
          </cell>
          <cell r="Z47">
            <v>364.43216425034728</v>
          </cell>
          <cell r="AA47">
            <v>363.33886775759629</v>
          </cell>
          <cell r="AB47">
            <v>362.24885115432346</v>
          </cell>
          <cell r="AC47">
            <v>361.16210460086046</v>
          </cell>
          <cell r="AD47">
            <v>360.07861828705791</v>
          </cell>
          <cell r="AE47">
            <v>358.99838243219671</v>
          </cell>
        </row>
        <row r="48">
          <cell r="G48" t="str">
            <v>RegionMedium OffStock 2016</v>
          </cell>
          <cell r="H48" t="str">
            <v>Com</v>
          </cell>
          <cell r="I48" t="str">
            <v>Medium Off</v>
          </cell>
          <cell r="J48" t="str">
            <v>Stock 2016</v>
          </cell>
          <cell r="K48" t="str">
            <v>Millions SqFt</v>
          </cell>
          <cell r="L48">
            <v>190.73687138333023</v>
          </cell>
          <cell r="M48">
            <v>190.16466076918024</v>
          </cell>
          <cell r="N48">
            <v>189.59416678687271</v>
          </cell>
          <cell r="O48">
            <v>189.02538428651209</v>
          </cell>
          <cell r="P48">
            <v>188.45830813365254</v>
          </cell>
          <cell r="Q48">
            <v>187.89293320925157</v>
          </cell>
          <cell r="R48">
            <v>187.32925440962381</v>
          </cell>
          <cell r="S48">
            <v>186.76726664639497</v>
          </cell>
          <cell r="T48">
            <v>186.20696484645578</v>
          </cell>
          <cell r="U48">
            <v>185.64834395191642</v>
          </cell>
          <cell r="V48">
            <v>185.09139892006067</v>
          </cell>
          <cell r="W48">
            <v>184.5361247233005</v>
          </cell>
          <cell r="X48">
            <v>183.98251634913058</v>
          </cell>
          <cell r="Y48">
            <v>183.43056880008319</v>
          </cell>
          <cell r="Z48">
            <v>182.88027709368296</v>
          </cell>
          <cell r="AA48">
            <v>182.33163626240187</v>
          </cell>
          <cell r="AB48">
            <v>181.78464135361469</v>
          </cell>
          <cell r="AC48">
            <v>181.23928742955383</v>
          </cell>
          <cell r="AD48">
            <v>180.69556956726515</v>
          </cell>
          <cell r="AE48">
            <v>180.15348285856339</v>
          </cell>
        </row>
        <row r="49">
          <cell r="G49" t="str">
            <v>RegionSmall OffStock 2016</v>
          </cell>
          <cell r="H49" t="str">
            <v>Com</v>
          </cell>
          <cell r="I49" t="str">
            <v>Small Off</v>
          </cell>
          <cell r="J49" t="str">
            <v>Stock 2016</v>
          </cell>
          <cell r="K49" t="str">
            <v>Millions SqFt</v>
          </cell>
          <cell r="L49">
            <v>184.0913556049378</v>
          </cell>
          <cell r="M49">
            <v>183.53908153812301</v>
          </cell>
          <cell r="N49">
            <v>182.98846429350866</v>
          </cell>
          <cell r="O49">
            <v>182.43949890062811</v>
          </cell>
          <cell r="P49">
            <v>181.89218040392623</v>
          </cell>
          <cell r="Q49">
            <v>181.34650386271446</v>
          </cell>
          <cell r="R49">
            <v>180.80246435112633</v>
          </cell>
          <cell r="S49">
            <v>180.26005695807294</v>
          </cell>
          <cell r="T49">
            <v>179.71927678719871</v>
          </cell>
          <cell r="U49">
            <v>179.18011895683713</v>
          </cell>
          <cell r="V49">
            <v>178.64257859996661</v>
          </cell>
          <cell r="W49">
            <v>178.10665086416668</v>
          </cell>
          <cell r="X49">
            <v>177.57233091157423</v>
          </cell>
          <cell r="Y49">
            <v>177.03961391883951</v>
          </cell>
          <cell r="Z49">
            <v>176.50849507708296</v>
          </cell>
          <cell r="AA49">
            <v>175.97896959185172</v>
          </cell>
          <cell r="AB49">
            <v>175.45103268307616</v>
          </cell>
          <cell r="AC49">
            <v>174.92467958502692</v>
          </cell>
          <cell r="AD49">
            <v>174.39990554627184</v>
          </cell>
          <cell r="AE49">
            <v>173.87670582963304</v>
          </cell>
        </row>
        <row r="50">
          <cell r="G50" t="str">
            <v>RegionBig Box-RetailStock 2016</v>
          </cell>
          <cell r="H50" t="str">
            <v>Com</v>
          </cell>
          <cell r="I50" t="str">
            <v>Big Box-Retail</v>
          </cell>
          <cell r="J50" t="str">
            <v>Stock 2016</v>
          </cell>
          <cell r="K50" t="str">
            <v>Millions SqFt</v>
          </cell>
          <cell r="L50">
            <v>138.35734062238015</v>
          </cell>
          <cell r="M50">
            <v>137.7208968555172</v>
          </cell>
          <cell r="N50">
            <v>137.08738072998179</v>
          </cell>
          <cell r="O50">
            <v>136.45677877862389</v>
          </cell>
          <cell r="P50">
            <v>135.8290775962422</v>
          </cell>
          <cell r="Q50">
            <v>135.20426383929947</v>
          </cell>
          <cell r="R50">
            <v>134.5823242256387</v>
          </cell>
          <cell r="S50">
            <v>133.96324553420075</v>
          </cell>
          <cell r="T50">
            <v>133.34701460474344</v>
          </cell>
          <cell r="U50">
            <v>132.73361833756161</v>
          </cell>
          <cell r="V50">
            <v>132.12304369320884</v>
          </cell>
          <cell r="W50">
            <v>131.51527769222005</v>
          </cell>
          <cell r="X50">
            <v>130.91030741483584</v>
          </cell>
          <cell r="Y50">
            <v>130.3081200007276</v>
          </cell>
          <cell r="Z50">
            <v>129.70870264872423</v>
          </cell>
          <cell r="AA50">
            <v>129.11204261654012</v>
          </cell>
          <cell r="AB50">
            <v>128.51812722050403</v>
          </cell>
          <cell r="AC50">
            <v>127.92694383528971</v>
          </cell>
          <cell r="AD50">
            <v>127.33847989364737</v>
          </cell>
          <cell r="AE50">
            <v>126.75272288613657</v>
          </cell>
        </row>
        <row r="51">
          <cell r="G51" t="str">
            <v>RegionSmall Box-RetailStock 2016</v>
          </cell>
          <cell r="H51" t="str">
            <v>Com</v>
          </cell>
          <cell r="I51" t="str">
            <v>Small Box-Retail</v>
          </cell>
          <cell r="J51" t="str">
            <v>Stock 2016</v>
          </cell>
          <cell r="K51" t="str">
            <v>Millions SqFt</v>
          </cell>
          <cell r="L51">
            <v>208.9574509880029</v>
          </cell>
          <cell r="M51">
            <v>207.99624671345808</v>
          </cell>
          <cell r="N51">
            <v>207.03946397857615</v>
          </cell>
          <cell r="O51">
            <v>206.0870824442747</v>
          </cell>
          <cell r="P51">
            <v>205.13908186503102</v>
          </cell>
          <cell r="Q51">
            <v>204.1954420884519</v>
          </cell>
          <cell r="R51">
            <v>203.25614305484498</v>
          </cell>
          <cell r="S51">
            <v>202.32116479679266</v>
          </cell>
          <cell r="T51">
            <v>201.3904874387274</v>
          </cell>
          <cell r="U51">
            <v>200.46409119650929</v>
          </cell>
          <cell r="V51">
            <v>199.54195637700533</v>
          </cell>
          <cell r="W51">
            <v>198.62406337767112</v>
          </cell>
          <cell r="X51">
            <v>197.71039268613379</v>
          </cell>
          <cell r="Y51">
            <v>196.8009248797776</v>
          </cell>
          <cell r="Z51">
            <v>195.8956406253306</v>
          </cell>
          <cell r="AA51">
            <v>194.99452067845405</v>
          </cell>
          <cell r="AB51">
            <v>194.09754588333314</v>
          </cell>
          <cell r="AC51">
            <v>193.20469717226982</v>
          </cell>
          <cell r="AD51">
            <v>192.31595556527733</v>
          </cell>
          <cell r="AE51">
            <v>191.43130216967708</v>
          </cell>
        </row>
        <row r="52">
          <cell r="G52" t="str">
            <v>RegionHigh End-RetailStock 2016</v>
          </cell>
          <cell r="H52" t="str">
            <v>Com</v>
          </cell>
          <cell r="I52" t="str">
            <v>High End-Retail</v>
          </cell>
          <cell r="J52" t="str">
            <v>Stock 2016</v>
          </cell>
          <cell r="K52" t="str">
            <v>Millions SqFt</v>
          </cell>
          <cell r="L52">
            <v>97.115689913224898</v>
          </cell>
          <cell r="M52">
            <v>96.668957739624062</v>
          </cell>
          <cell r="N52">
            <v>96.224280534021787</v>
          </cell>
          <cell r="O52">
            <v>95.781648843565293</v>
          </cell>
          <cell r="P52">
            <v>95.34105325888487</v>
          </cell>
          <cell r="Q52">
            <v>94.902484413894001</v>
          </cell>
          <cell r="R52">
            <v>94.465932985590086</v>
          </cell>
          <cell r="S52">
            <v>94.031389693856369</v>
          </cell>
          <cell r="T52">
            <v>93.598845301264618</v>
          </cell>
          <cell r="U52">
            <v>93.168290612878806</v>
          </cell>
          <cell r="V52">
            <v>92.739716476059556</v>
          </cell>
          <cell r="W52">
            <v>92.313113780269674</v>
          </cell>
          <cell r="X52">
            <v>91.888473456880433</v>
          </cell>
          <cell r="Y52">
            <v>91.465786478978771</v>
          </cell>
          <cell r="Z52">
            <v>91.045043861175472</v>
          </cell>
          <cell r="AA52">
            <v>90.626236659414062</v>
          </cell>
          <cell r="AB52">
            <v>90.209355970780734</v>
          </cell>
          <cell r="AC52">
            <v>89.794392933315152</v>
          </cell>
          <cell r="AD52">
            <v>89.381338725821905</v>
          </cell>
          <cell r="AE52">
            <v>88.97018456768312</v>
          </cell>
        </row>
        <row r="53">
          <cell r="G53" t="str">
            <v>RegionAnchor-RetailStock 2016</v>
          </cell>
          <cell r="H53" t="str">
            <v>Com</v>
          </cell>
          <cell r="I53" t="str">
            <v>Anchor-Retail</v>
          </cell>
          <cell r="J53" t="str">
            <v>Stock 2016</v>
          </cell>
          <cell r="K53" t="str">
            <v>Millions SqFt</v>
          </cell>
          <cell r="L53">
            <v>109.47966092768364</v>
          </cell>
          <cell r="M53">
            <v>108.97605448741629</v>
          </cell>
          <cell r="N53">
            <v>108.47476463677417</v>
          </cell>
          <cell r="O53">
            <v>107.975780719445</v>
          </cell>
          <cell r="P53">
            <v>107.47909212813555</v>
          </cell>
          <cell r="Q53">
            <v>106.98468830434612</v>
          </cell>
          <cell r="R53">
            <v>106.49255873814613</v>
          </cell>
          <cell r="S53">
            <v>106.00269296795065</v>
          </cell>
          <cell r="T53">
            <v>105.51508058029808</v>
          </cell>
          <cell r="U53">
            <v>105.0297112096287</v>
          </cell>
          <cell r="V53">
            <v>104.54657453806439</v>
          </cell>
          <cell r="W53">
            <v>104.0656602951893</v>
          </cell>
          <cell r="X53">
            <v>103.58695825783141</v>
          </cell>
          <cell r="Y53">
            <v>103.11045824984539</v>
          </cell>
          <cell r="Z53">
            <v>102.6361501418961</v>
          </cell>
          <cell r="AA53">
            <v>102.16402385124337</v>
          </cell>
          <cell r="AB53">
            <v>101.69406934152764</v>
          </cell>
          <cell r="AC53">
            <v>101.2262766225566</v>
          </cell>
          <cell r="AD53">
            <v>100.76063575009285</v>
          </cell>
          <cell r="AE53">
            <v>100.29713682564241</v>
          </cell>
        </row>
        <row r="54">
          <cell r="G54" t="str">
            <v>RegionK-12Stock 2016</v>
          </cell>
          <cell r="H54" t="str">
            <v>Com</v>
          </cell>
          <cell r="I54" t="str">
            <v>K-12</v>
          </cell>
          <cell r="J54" t="str">
            <v>Stock 2016</v>
          </cell>
          <cell r="K54" t="str">
            <v>Millions SqFt</v>
          </cell>
          <cell r="L54">
            <v>241.11763975818661</v>
          </cell>
          <cell r="M54">
            <v>240.12905743517803</v>
          </cell>
          <cell r="N54">
            <v>239.14452829969383</v>
          </cell>
          <cell r="O54">
            <v>238.16403573366509</v>
          </cell>
          <cell r="P54">
            <v>237.18756318715711</v>
          </cell>
          <cell r="Q54">
            <v>236.21509417808971</v>
          </cell>
          <cell r="R54">
            <v>235.24661229195956</v>
          </cell>
          <cell r="S54">
            <v>234.28210118156252</v>
          </cell>
          <cell r="T54">
            <v>233.32154456671807</v>
          </cell>
          <cell r="U54">
            <v>232.36492623399457</v>
          </cell>
          <cell r="V54">
            <v>231.41223003643518</v>
          </cell>
          <cell r="W54">
            <v>230.46343989328579</v>
          </cell>
          <cell r="X54">
            <v>229.51853978972335</v>
          </cell>
          <cell r="Y54">
            <v>228.57751377658545</v>
          </cell>
          <cell r="Z54">
            <v>227.64034597010144</v>
          </cell>
          <cell r="AA54">
            <v>226.70702055162403</v>
          </cell>
          <cell r="AB54">
            <v>225.77752176736234</v>
          </cell>
          <cell r="AC54">
            <v>224.85183392811618</v>
          </cell>
          <cell r="AD54">
            <v>223.92994140901092</v>
          </cell>
          <cell r="AE54">
            <v>223.01182864923393</v>
          </cell>
        </row>
        <row r="55">
          <cell r="G55" t="str">
            <v>RegionUniversityStock 2016</v>
          </cell>
          <cell r="H55" t="str">
            <v>Com</v>
          </cell>
          <cell r="I55" t="str">
            <v>University</v>
          </cell>
          <cell r="J55" t="str">
            <v>Stock 2016</v>
          </cell>
          <cell r="K55" t="str">
            <v>Millions SqFt</v>
          </cell>
          <cell r="L55">
            <v>122.15340627232256</v>
          </cell>
          <cell r="M55">
            <v>121.65257730660603</v>
          </cell>
          <cell r="N55">
            <v>121.15380173964894</v>
          </cell>
          <cell r="O55">
            <v>120.65707115251638</v>
          </cell>
          <cell r="P55">
            <v>120.16237716079107</v>
          </cell>
          <cell r="Q55">
            <v>119.66971141443182</v>
          </cell>
          <cell r="R55">
            <v>119.17906559763266</v>
          </cell>
          <cell r="S55">
            <v>118.69043142868237</v>
          </cell>
          <cell r="T55">
            <v>118.20380065982476</v>
          </cell>
          <cell r="U55">
            <v>117.71916507711948</v>
          </cell>
          <cell r="V55">
            <v>117.23651650030328</v>
          </cell>
          <cell r="W55">
            <v>116.75584678265207</v>
          </cell>
          <cell r="X55">
            <v>116.27714781084319</v>
          </cell>
          <cell r="Y55">
            <v>115.80041150481873</v>
          </cell>
          <cell r="Z55">
            <v>115.32562981764897</v>
          </cell>
          <cell r="AA55">
            <v>114.8527947353966</v>
          </cell>
          <cell r="AB55">
            <v>114.38189827698147</v>
          </cell>
          <cell r="AC55">
            <v>113.91293249404585</v>
          </cell>
          <cell r="AD55">
            <v>113.44588947082025</v>
          </cell>
          <cell r="AE55">
            <v>112.98076132398991</v>
          </cell>
        </row>
        <row r="56">
          <cell r="G56" t="str">
            <v>RegionWarehouseStock 2016</v>
          </cell>
          <cell r="H56" t="str">
            <v>Com</v>
          </cell>
          <cell r="I56" t="str">
            <v>Warehouse</v>
          </cell>
          <cell r="J56" t="str">
            <v>Stock 2016</v>
          </cell>
          <cell r="K56" t="str">
            <v>Millions SqFt</v>
          </cell>
          <cell r="L56">
            <v>448.69829599576161</v>
          </cell>
          <cell r="M56">
            <v>447.03811230057732</v>
          </cell>
          <cell r="N56">
            <v>445.3840712850652</v>
          </cell>
          <cell r="O56">
            <v>443.73615022131042</v>
          </cell>
          <cell r="P56">
            <v>442.09432646549152</v>
          </cell>
          <cell r="Q56">
            <v>440.45857745756916</v>
          </cell>
          <cell r="R56">
            <v>438.82888072097626</v>
          </cell>
          <cell r="S56">
            <v>437.2052138623086</v>
          </cell>
          <cell r="T56">
            <v>435.58755457101802</v>
          </cell>
          <cell r="U56">
            <v>433.97588061910528</v>
          </cell>
          <cell r="V56">
            <v>432.37016986081449</v>
          </cell>
          <cell r="W56">
            <v>430.77040023232951</v>
          </cell>
          <cell r="X56">
            <v>429.17654975146979</v>
          </cell>
          <cell r="Y56">
            <v>427.58859651738936</v>
          </cell>
          <cell r="Z56">
            <v>426.00651871027503</v>
          </cell>
          <cell r="AA56">
            <v>424.43029459104702</v>
          </cell>
          <cell r="AB56">
            <v>422.85990250106011</v>
          </cell>
          <cell r="AC56">
            <v>421.2953208618062</v>
          </cell>
          <cell r="AD56">
            <v>419.73652817461749</v>
          </cell>
          <cell r="AE56">
            <v>418.18350302037135</v>
          </cell>
        </row>
        <row r="57">
          <cell r="G57" t="str">
            <v>RegionSupermarketStock 2016</v>
          </cell>
          <cell r="H57" t="str">
            <v>Com</v>
          </cell>
          <cell r="I57" t="str">
            <v>Supermarket</v>
          </cell>
          <cell r="J57" t="str">
            <v>Stock 2016</v>
          </cell>
          <cell r="K57" t="str">
            <v>Millions SqFt</v>
          </cell>
          <cell r="L57">
            <v>53.720939527021244</v>
          </cell>
          <cell r="M57">
            <v>53.237451071278059</v>
          </cell>
          <cell r="N57">
            <v>52.758314011636557</v>
          </cell>
          <cell r="O57">
            <v>52.283489185531828</v>
          </cell>
          <cell r="P57">
            <v>51.812937782862043</v>
          </cell>
          <cell r="Q57">
            <v>51.346621342816277</v>
          </cell>
          <cell r="R57">
            <v>50.884501750730934</v>
          </cell>
          <cell r="S57">
            <v>50.426541234974358</v>
          </cell>
          <cell r="T57">
            <v>49.97270236385959</v>
          </cell>
          <cell r="U57">
            <v>49.522948042584851</v>
          </cell>
          <cell r="V57">
            <v>49.077241510201581</v>
          </cell>
          <cell r="W57">
            <v>48.635546336609778</v>
          </cell>
          <cell r="X57">
            <v>48.197826419580288</v>
          </cell>
          <cell r="Y57">
            <v>47.76404598180406</v>
          </cell>
          <cell r="Z57">
            <v>47.33416956796782</v>
          </cell>
          <cell r="AA57">
            <v>46.908162041856116</v>
          </cell>
          <cell r="AB57">
            <v>46.485988583479411</v>
          </cell>
          <cell r="AC57">
            <v>46.067614686228097</v>
          </cell>
          <cell r="AD57">
            <v>45.653006154052044</v>
          </cell>
          <cell r="AE57">
            <v>45.242129098665572</v>
          </cell>
        </row>
        <row r="58">
          <cell r="G58" t="str">
            <v>RegionMiniMartStock 2016</v>
          </cell>
          <cell r="H58" t="str">
            <v>Com</v>
          </cell>
          <cell r="I58" t="str">
            <v>MiniMart</v>
          </cell>
          <cell r="J58" t="str">
            <v>Stock 2016</v>
          </cell>
          <cell r="K58" t="str">
            <v>Millions SqFt</v>
          </cell>
          <cell r="L58">
            <v>22.491017060912501</v>
          </cell>
          <cell r="M58">
            <v>22.384859460384995</v>
          </cell>
          <cell r="N58">
            <v>22.279202923731983</v>
          </cell>
          <cell r="O58">
            <v>22.174045085931969</v>
          </cell>
          <cell r="P58">
            <v>22.069383593126368</v>
          </cell>
          <cell r="Q58">
            <v>21.965216102566814</v>
          </cell>
          <cell r="R58">
            <v>21.8615402825627</v>
          </cell>
          <cell r="S58">
            <v>21.758353812429004</v>
          </cell>
          <cell r="T58">
            <v>21.655654382434342</v>
          </cell>
          <cell r="U58">
            <v>21.553439693749251</v>
          </cell>
          <cell r="V58">
            <v>21.451707458394754</v>
          </cell>
          <cell r="W58">
            <v>21.350455399191134</v>
          </cell>
          <cell r="X58">
            <v>21.249681249706953</v>
          </cell>
          <cell r="Y58">
            <v>21.149382754208336</v>
          </cell>
          <cell r="Z58">
            <v>21.049557667608472</v>
          </cell>
          <cell r="AA58">
            <v>20.950203755417366</v>
          </cell>
          <cell r="AB58">
            <v>20.851318793691796</v>
          </cell>
          <cell r="AC58">
            <v>20.75290056898557</v>
          </cell>
          <cell r="AD58">
            <v>20.654946878299963</v>
          </cell>
          <cell r="AE58">
            <v>20.557455529034385</v>
          </cell>
        </row>
        <row r="59">
          <cell r="G59" t="str">
            <v>RegionRestaurantStock 2016</v>
          </cell>
          <cell r="H59" t="str">
            <v>Com</v>
          </cell>
          <cell r="I59" t="str">
            <v>Restaurant</v>
          </cell>
          <cell r="J59" t="str">
            <v>Stock 2016</v>
          </cell>
          <cell r="K59" t="str">
            <v>Millions SqFt</v>
          </cell>
          <cell r="L59">
            <v>51.550857208753726</v>
          </cell>
          <cell r="M59">
            <v>51.307537162728408</v>
          </cell>
          <cell r="N59">
            <v>51.065365587320336</v>
          </cell>
          <cell r="O59">
            <v>50.824337061748189</v>
          </cell>
          <cell r="P59">
            <v>50.584446190816735</v>
          </cell>
          <cell r="Q59">
            <v>50.345687604796083</v>
          </cell>
          <cell r="R59">
            <v>50.108055959301453</v>
          </cell>
          <cell r="S59">
            <v>49.871545935173543</v>
          </cell>
          <cell r="T59">
            <v>49.636152238359529</v>
          </cell>
          <cell r="U59">
            <v>49.40186959979448</v>
          </cell>
          <cell r="V59">
            <v>49.168692775283453</v>
          </cell>
          <cell r="W59">
            <v>48.936616545384119</v>
          </cell>
          <cell r="X59">
            <v>48.705635715289908</v>
          </cell>
          <cell r="Y59">
            <v>48.475745114713739</v>
          </cell>
          <cell r="Z59">
            <v>48.246939597772297</v>
          </cell>
          <cell r="AA59">
            <v>48.019214042870807</v>
          </cell>
          <cell r="AB59">
            <v>47.792563352588466</v>
          </cell>
          <cell r="AC59">
            <v>47.56698245356425</v>
          </cell>
          <cell r="AD59">
            <v>47.342466296383435</v>
          </cell>
          <cell r="AE59">
            <v>47.119009855464505</v>
          </cell>
        </row>
        <row r="60">
          <cell r="G60" t="str">
            <v>RegionLodgingStock 2016</v>
          </cell>
          <cell r="H60" t="str">
            <v>Com</v>
          </cell>
          <cell r="I60" t="str">
            <v>Lodging</v>
          </cell>
          <cell r="J60" t="str">
            <v>Stock 2016</v>
          </cell>
          <cell r="K60" t="str">
            <v>Millions SqFt</v>
          </cell>
          <cell r="L60">
            <v>170.15189589049527</v>
          </cell>
          <cell r="M60">
            <v>169.74353134035809</v>
          </cell>
          <cell r="N60">
            <v>169.33614686514122</v>
          </cell>
          <cell r="O60">
            <v>168.92974011266489</v>
          </cell>
          <cell r="P60">
            <v>168.52430873639449</v>
          </cell>
          <cell r="Q60">
            <v>168.11985039542716</v>
          </cell>
          <cell r="R60">
            <v>167.71636275447813</v>
          </cell>
          <cell r="S60">
            <v>167.31384348386743</v>
          </cell>
          <cell r="T60">
            <v>166.91229025950614</v>
          </cell>
          <cell r="U60">
            <v>166.51170076288332</v>
          </cell>
          <cell r="V60">
            <v>166.11207268105238</v>
          </cell>
          <cell r="W60">
            <v>165.7134037066179</v>
          </cell>
          <cell r="X60">
            <v>165.31569153772202</v>
          </cell>
          <cell r="Y60">
            <v>164.91893387803151</v>
          </cell>
          <cell r="Z60">
            <v>164.52312843672422</v>
          </cell>
          <cell r="AA60">
            <v>164.12827292847609</v>
          </cell>
          <cell r="AB60">
            <v>163.73436507344778</v>
          </cell>
          <cell r="AC60">
            <v>163.3414025972715</v>
          </cell>
          <cell r="AD60">
            <v>162.94938323103807</v>
          </cell>
          <cell r="AE60">
            <v>162.55830471128357</v>
          </cell>
        </row>
        <row r="61">
          <cell r="G61" t="str">
            <v>RegionHospitalStock 2016</v>
          </cell>
          <cell r="H61" t="str">
            <v>Com</v>
          </cell>
          <cell r="I61" t="str">
            <v>Hospital</v>
          </cell>
          <cell r="J61" t="str">
            <v>Stock 2016</v>
          </cell>
          <cell r="K61" t="str">
            <v>Millions SqFt</v>
          </cell>
          <cell r="L61">
            <v>105.02947953487826</v>
          </cell>
          <cell r="M61">
            <v>104.80891762785501</v>
          </cell>
          <cell r="N61">
            <v>104.58881890083651</v>
          </cell>
          <cell r="O61">
            <v>104.36918238114475</v>
          </cell>
          <cell r="P61">
            <v>104.15000709814436</v>
          </cell>
          <cell r="Q61">
            <v>103.93129208323826</v>
          </cell>
          <cell r="R61">
            <v>103.71303636986346</v>
          </cell>
          <cell r="S61">
            <v>103.49523899348674</v>
          </cell>
          <cell r="T61">
            <v>103.27789899160042</v>
          </cell>
          <cell r="U61">
            <v>103.06101540371807</v>
          </cell>
          <cell r="V61">
            <v>102.84458727137024</v>
          </cell>
          <cell r="W61">
            <v>102.62861363810038</v>
          </cell>
          <cell r="X61">
            <v>102.41309354946036</v>
          </cell>
          <cell r="Y61">
            <v>102.19802605300649</v>
          </cell>
          <cell r="Z61">
            <v>101.98341019829519</v>
          </cell>
          <cell r="AA61">
            <v>101.76924503687877</v>
          </cell>
          <cell r="AB61">
            <v>101.55552962230132</v>
          </cell>
          <cell r="AC61">
            <v>101.3422630100945</v>
          </cell>
          <cell r="AD61">
            <v>101.1294442577733</v>
          </cell>
          <cell r="AE61">
            <v>100.91707242483197</v>
          </cell>
        </row>
        <row r="62">
          <cell r="G62" t="str">
            <v>RegionOtherHealthStock 2016</v>
          </cell>
          <cell r="H62" t="str">
            <v>Com</v>
          </cell>
          <cell r="I62" t="str">
            <v>OtherHealth</v>
          </cell>
          <cell r="J62" t="str">
            <v>Stock 2016</v>
          </cell>
          <cell r="K62" t="str">
            <v>Millions SqFt</v>
          </cell>
          <cell r="L62">
            <v>128.74820917277606</v>
          </cell>
          <cell r="M62">
            <v>128.43921347076139</v>
          </cell>
          <cell r="N62">
            <v>128.1309593584316</v>
          </cell>
          <cell r="O62">
            <v>127.82344505597135</v>
          </cell>
          <cell r="P62">
            <v>127.51666878783702</v>
          </cell>
          <cell r="Q62">
            <v>127.21062878274621</v>
          </cell>
          <cell r="R62">
            <v>126.90532327366765</v>
          </cell>
          <cell r="S62">
            <v>126.60075049781085</v>
          </cell>
          <cell r="T62">
            <v>126.29690869661611</v>
          </cell>
          <cell r="U62">
            <v>125.99379611574425</v>
          </cell>
          <cell r="V62">
            <v>125.69141100506647</v>
          </cell>
          <cell r="W62">
            <v>125.3897516186543</v>
          </cell>
          <cell r="X62">
            <v>125.08881621476955</v>
          </cell>
          <cell r="Y62">
            <v>124.78860305585408</v>
          </cell>
          <cell r="Z62">
            <v>124.48911040852005</v>
          </cell>
          <cell r="AA62">
            <v>124.1903365435396</v>
          </cell>
          <cell r="AB62">
            <v>123.8922797358351</v>
          </cell>
          <cell r="AC62">
            <v>123.59493826446912</v>
          </cell>
          <cell r="AD62">
            <v>123.29831041263438</v>
          </cell>
          <cell r="AE62">
            <v>123.00239446764408</v>
          </cell>
        </row>
        <row r="63">
          <cell r="G63" t="str">
            <v>RegionAssemblyStock 2016</v>
          </cell>
          <cell r="H63" t="str">
            <v>Com</v>
          </cell>
          <cell r="I63" t="str">
            <v>Assembly</v>
          </cell>
          <cell r="J63" t="str">
            <v>Stock 2016</v>
          </cell>
          <cell r="K63" t="str">
            <v>Millions SqFt</v>
          </cell>
          <cell r="L63">
            <v>375.90224900649127</v>
          </cell>
          <cell r="M63">
            <v>374.21570091594884</v>
          </cell>
          <cell r="N63">
            <v>372.53671980450594</v>
          </cell>
          <cell r="O63">
            <v>370.86527172164978</v>
          </cell>
          <cell r="P63">
            <v>369.20132286919198</v>
          </cell>
          <cell r="Q63">
            <v>367.54483960058553</v>
          </cell>
          <cell r="R63">
            <v>365.89578842024423</v>
          </cell>
          <cell r="S63">
            <v>364.25413598286536</v>
          </cell>
          <cell r="T63">
            <v>362.6198490927556</v>
          </cell>
          <cell r="U63">
            <v>360.99289470315949</v>
          </cell>
          <cell r="V63">
            <v>359.37323991559134</v>
          </cell>
          <cell r="W63">
            <v>357.76085197917007</v>
          </cell>
          <cell r="X63">
            <v>356.15569828995689</v>
          </cell>
          <cell r="Y63">
            <v>354.55774639029596</v>
          </cell>
          <cell r="Z63">
            <v>352.96696396815821</v>
          </cell>
          <cell r="AA63">
            <v>351.38331885648773</v>
          </cell>
          <cell r="AB63">
            <v>349.80677903255156</v>
          </cell>
          <cell r="AC63">
            <v>348.23731261729228</v>
          </cell>
          <cell r="AD63">
            <v>346.67488787468267</v>
          </cell>
          <cell r="AE63">
            <v>345.11947321108494</v>
          </cell>
        </row>
        <row r="64">
          <cell r="G64" t="str">
            <v>RegionOtherStock 2016</v>
          </cell>
          <cell r="H64" t="str">
            <v>Com</v>
          </cell>
          <cell r="I64" t="str">
            <v>Other</v>
          </cell>
          <cell r="J64" t="str">
            <v>Stock 2016</v>
          </cell>
          <cell r="K64" t="str">
            <v>Millions SqFt</v>
          </cell>
          <cell r="L64">
            <v>342.64988330108076</v>
          </cell>
          <cell r="M64">
            <v>339.56603435137106</v>
          </cell>
          <cell r="N64">
            <v>336.50994004220871</v>
          </cell>
          <cell r="O64">
            <v>333.48135058182885</v>
          </cell>
          <cell r="P64">
            <v>330.48001842659238</v>
          </cell>
          <cell r="Q64">
            <v>327.50569826075304</v>
          </cell>
          <cell r="R64">
            <v>324.55814697640625</v>
          </cell>
          <cell r="S64">
            <v>321.63712365361863</v>
          </cell>
          <cell r="T64">
            <v>318.7423895407361</v>
          </cell>
          <cell r="U64">
            <v>315.87370803486942</v>
          </cell>
          <cell r="V64">
            <v>313.03084466255564</v>
          </cell>
          <cell r="W64">
            <v>310.21356706059254</v>
          </cell>
          <cell r="X64">
            <v>307.42164495704725</v>
          </cell>
          <cell r="Y64">
            <v>304.65485015243382</v>
          </cell>
          <cell r="Z64">
            <v>301.9129565010619</v>
          </cell>
          <cell r="AA64">
            <v>299.19573989255235</v>
          </cell>
          <cell r="AB64">
            <v>296.50297823351934</v>
          </cell>
          <cell r="AC64">
            <v>293.83445142941764</v>
          </cell>
          <cell r="AD64">
            <v>291.18994136655289</v>
          </cell>
          <cell r="AE64">
            <v>288.5692318942539</v>
          </cell>
        </row>
      </sheetData>
      <sheetData sheetId="2">
        <row r="3">
          <cell r="H3">
            <v>100</v>
          </cell>
        </row>
        <row r="4">
          <cell r="H4">
            <v>100</v>
          </cell>
        </row>
      </sheetData>
      <sheetData sheetId="3">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4">
        <row r="14">
          <cell r="C14" t="str">
            <v>OR_Single Family</v>
          </cell>
          <cell r="D14" t="str">
            <v>Single Family</v>
          </cell>
          <cell r="E14" t="str">
            <v>New</v>
          </cell>
          <cell r="F14">
            <v>6704</v>
          </cell>
          <cell r="G14">
            <v>6968</v>
          </cell>
          <cell r="H14">
            <v>8205</v>
          </cell>
          <cell r="I14">
            <v>9300</v>
          </cell>
          <cell r="J14">
            <v>11414</v>
          </cell>
          <cell r="K14">
            <v>13600</v>
          </cell>
          <cell r="L14">
            <v>12406</v>
          </cell>
          <cell r="M14">
            <v>14907</v>
          </cell>
          <cell r="N14">
            <v>16765</v>
          </cell>
          <cell r="O14">
            <v>17498</v>
          </cell>
          <cell r="P14">
            <v>16395</v>
          </cell>
          <cell r="Q14">
            <v>18008</v>
          </cell>
          <cell r="R14">
            <v>16935</v>
          </cell>
          <cell r="S14">
            <v>17518</v>
          </cell>
          <cell r="T14">
            <v>16687</v>
          </cell>
          <cell r="U14">
            <v>15476</v>
          </cell>
          <cell r="V14">
            <v>15963</v>
          </cell>
          <cell r="W14">
            <v>17418</v>
          </cell>
          <cell r="X14">
            <v>18681</v>
          </cell>
          <cell r="Y14">
            <v>20556</v>
          </cell>
          <cell r="Z14">
            <v>23352</v>
          </cell>
          <cell r="AA14">
            <v>20383</v>
          </cell>
          <cell r="AB14">
            <v>15397</v>
          </cell>
          <cell r="AC14">
            <v>8164.9999999999991</v>
          </cell>
          <cell r="AD14">
            <v>5328</v>
          </cell>
          <cell r="AE14">
            <v>5305</v>
          </cell>
          <cell r="AF14">
            <v>5050</v>
          </cell>
          <cell r="AG14">
            <v>6513</v>
          </cell>
          <cell r="AH14">
            <v>8720</v>
          </cell>
          <cell r="AI14">
            <v>11272</v>
          </cell>
          <cell r="AJ14">
            <v>15952</v>
          </cell>
          <cell r="AK14">
            <v>17272</v>
          </cell>
          <cell r="AL14">
            <v>16727</v>
          </cell>
          <cell r="AM14">
            <v>16202.000000000002</v>
          </cell>
          <cell r="AN14">
            <v>15889</v>
          </cell>
          <cell r="AO14">
            <v>15686</v>
          </cell>
          <cell r="AP14">
            <v>15088</v>
          </cell>
          <cell r="AQ14">
            <v>14772</v>
          </cell>
          <cell r="AR14">
            <v>14734</v>
          </cell>
          <cell r="AS14">
            <v>14757</v>
          </cell>
          <cell r="AT14">
            <v>15342</v>
          </cell>
          <cell r="AU14">
            <v>15526</v>
          </cell>
          <cell r="AV14">
            <v>15254</v>
          </cell>
          <cell r="AW14">
            <v>14608</v>
          </cell>
          <cell r="AX14">
            <v>14523</v>
          </cell>
          <cell r="AY14">
            <v>14775</v>
          </cell>
          <cell r="AZ14">
            <v>14714</v>
          </cell>
          <cell r="BA14">
            <v>14158</v>
          </cell>
          <cell r="BB14">
            <v>14093</v>
          </cell>
          <cell r="BC14">
            <v>14173</v>
          </cell>
          <cell r="BD14">
            <v>14330</v>
          </cell>
        </row>
        <row r="15">
          <cell r="C15" t="str">
            <v>OR_Multi Family</v>
          </cell>
          <cell r="D15" t="str">
            <v>Multifamily - Low Rise</v>
          </cell>
          <cell r="E15" t="str">
            <v>New</v>
          </cell>
          <cell r="F15">
            <v>3772.8448706752683</v>
          </cell>
          <cell r="G15">
            <v>2941.0349178883071</v>
          </cell>
          <cell r="H15">
            <v>3202.3298129108261</v>
          </cell>
          <cell r="I15">
            <v>2714.899092549962</v>
          </cell>
          <cell r="J15">
            <v>8896.7022428480705</v>
          </cell>
          <cell r="K15">
            <v>8252.2238816719419</v>
          </cell>
          <cell r="L15">
            <v>3301.122737123248</v>
          </cell>
          <cell r="M15">
            <v>2811.4691158519631</v>
          </cell>
          <cell r="N15">
            <v>2637.894836250196</v>
          </cell>
          <cell r="O15">
            <v>4819.5855773579242</v>
          </cell>
          <cell r="P15">
            <v>6713.3146314455371</v>
          </cell>
          <cell r="Q15">
            <v>8721.3694621543327</v>
          </cell>
          <cell r="R15">
            <v>7555.8808889387019</v>
          </cell>
          <cell r="S15">
            <v>6573.1222265963652</v>
          </cell>
          <cell r="T15">
            <v>4692.7024347114893</v>
          </cell>
          <cell r="U15">
            <v>2354.7720492520393</v>
          </cell>
          <cell r="V15">
            <v>2899.5066232946756</v>
          </cell>
          <cell r="W15">
            <v>2562.0870522389155</v>
          </cell>
          <cell r="X15">
            <v>3686.8568040688797</v>
          </cell>
          <cell r="Y15">
            <v>3834.8880826444029</v>
          </cell>
          <cell r="Z15">
            <v>3263.6700424474207</v>
          </cell>
          <cell r="AA15">
            <v>4388.1347752705051</v>
          </cell>
          <cell r="AB15">
            <v>2959.161886968971</v>
          </cell>
          <cell r="AC15">
            <v>2360.9550283740805</v>
          </cell>
          <cell r="AD15">
            <v>671.9841739580163</v>
          </cell>
          <cell r="AE15">
            <v>66.596429394015331</v>
          </cell>
          <cell r="AF15">
            <v>949.87426015052506</v>
          </cell>
          <cell r="AG15">
            <v>2297.5049440684579</v>
          </cell>
          <cell r="AH15">
            <v>4512.1309043270476</v>
          </cell>
          <cell r="AI15">
            <v>4834.4211617459714</v>
          </cell>
          <cell r="AJ15">
            <v>6816.6588407441923</v>
          </cell>
          <cell r="AK15">
            <v>7232.862016530873</v>
          </cell>
          <cell r="AL15">
            <v>7009.2519401018944</v>
          </cell>
          <cell r="AM15">
            <v>7026.167603814305</v>
          </cell>
          <cell r="AN15">
            <v>7441.1769135052737</v>
          </cell>
          <cell r="AO15">
            <v>7431.377897912399</v>
          </cell>
          <cell r="AP15">
            <v>6971.963329889757</v>
          </cell>
          <cell r="AQ15">
            <v>6761.3209416287918</v>
          </cell>
          <cell r="AR15">
            <v>6554.7240085809162</v>
          </cell>
          <cell r="AS15">
            <v>6621.6730773670097</v>
          </cell>
          <cell r="AT15">
            <v>6557.8368230103088</v>
          </cell>
          <cell r="AU15">
            <v>6522.0493084879608</v>
          </cell>
          <cell r="AV15">
            <v>6282.365298704045</v>
          </cell>
          <cell r="AW15">
            <v>6009.1462390877323</v>
          </cell>
          <cell r="AX15">
            <v>5504.874605946914</v>
          </cell>
          <cell r="AY15">
            <v>5132.8554374960586</v>
          </cell>
          <cell r="AZ15">
            <v>4866.3598178070824</v>
          </cell>
          <cell r="BA15">
            <v>4605.8340776656614</v>
          </cell>
          <cell r="BB15">
            <v>4391.1894980251245</v>
          </cell>
          <cell r="BC15">
            <v>3931.255214930798</v>
          </cell>
          <cell r="BD15">
            <v>3779.4583907174715</v>
          </cell>
        </row>
        <row r="16">
          <cell r="C16" t="str">
            <v>OR</v>
          </cell>
          <cell r="D16" t="str">
            <v>Multifamily - High Rise</v>
          </cell>
          <cell r="E16" t="str">
            <v>New</v>
          </cell>
          <cell r="F16">
            <v>468.15512932473166</v>
          </cell>
          <cell r="G16">
            <v>512.96508211169294</v>
          </cell>
          <cell r="H16">
            <v>567.67018708917408</v>
          </cell>
          <cell r="I16">
            <v>1440.100907450038</v>
          </cell>
          <cell r="J16">
            <v>1235.2977571519298</v>
          </cell>
          <cell r="K16">
            <v>508.77611832805769</v>
          </cell>
          <cell r="L16">
            <v>504.87726287675196</v>
          </cell>
          <cell r="M16">
            <v>979.53088414803699</v>
          </cell>
          <cell r="N16">
            <v>1373.1051637498038</v>
          </cell>
          <cell r="O16">
            <v>1730.4144226420756</v>
          </cell>
          <cell r="P16">
            <v>2043.6853685544634</v>
          </cell>
          <cell r="Q16">
            <v>1875.6305378456677</v>
          </cell>
          <cell r="R16">
            <v>1705.1191110612986</v>
          </cell>
          <cell r="S16">
            <v>1382.877773403635</v>
          </cell>
          <cell r="T16">
            <v>1045.2975652885109</v>
          </cell>
          <cell r="U16">
            <v>1145.2279507479607</v>
          </cell>
          <cell r="V16">
            <v>1138.4933767053251</v>
          </cell>
          <cell r="W16">
            <v>1344.9129477610845</v>
          </cell>
          <cell r="X16">
            <v>1380.1431959311205</v>
          </cell>
          <cell r="Y16">
            <v>1332.1119173555971</v>
          </cell>
          <cell r="Z16">
            <v>1508.3299575525793</v>
          </cell>
          <cell r="AA16">
            <v>1311.8652247294947</v>
          </cell>
          <cell r="AB16">
            <v>1171.838113031029</v>
          </cell>
          <cell r="AC16">
            <v>876.04497162591952</v>
          </cell>
          <cell r="AD16">
            <v>822.0158260419837</v>
          </cell>
          <cell r="AE16">
            <v>1092.4035706059847</v>
          </cell>
          <cell r="AF16">
            <v>1676.1257398494749</v>
          </cell>
          <cell r="AG16">
            <v>1050.4950559315419</v>
          </cell>
          <cell r="AH16">
            <v>1179.8690956729522</v>
          </cell>
          <cell r="AI16">
            <v>1558.5788382540286</v>
          </cell>
          <cell r="AJ16">
            <v>1628.3411592558075</v>
          </cell>
          <cell r="AK16">
            <v>1590.137983469127</v>
          </cell>
          <cell r="AL16">
            <v>1606.7480598981056</v>
          </cell>
          <cell r="AM16">
            <v>1679.8323961856952</v>
          </cell>
          <cell r="AN16">
            <v>1660.8230864947266</v>
          </cell>
          <cell r="AO16">
            <v>1567.6221020876008</v>
          </cell>
          <cell r="AP16">
            <v>1522.0366701102428</v>
          </cell>
          <cell r="AQ16">
            <v>1485.6790583712077</v>
          </cell>
          <cell r="AR16">
            <v>1495.2759914190849</v>
          </cell>
          <cell r="AS16">
            <v>1480.3269226329903</v>
          </cell>
          <cell r="AT16">
            <v>1463.1631769896919</v>
          </cell>
          <cell r="AU16">
            <v>1405.9506915120394</v>
          </cell>
          <cell r="AV16">
            <v>1335.6347012959552</v>
          </cell>
          <cell r="AW16">
            <v>1227.8537609122679</v>
          </cell>
          <cell r="AX16">
            <v>1148.1253940530855</v>
          </cell>
          <cell r="AY16">
            <v>1088.1445625039419</v>
          </cell>
          <cell r="AZ16">
            <v>1029.6401821929173</v>
          </cell>
          <cell r="BA16">
            <v>973.16592233433857</v>
          </cell>
          <cell r="BB16">
            <v>881.81050197487571</v>
          </cell>
          <cell r="BC16">
            <v>846.74478506920184</v>
          </cell>
          <cell r="BD16">
            <v>808.54160928252838</v>
          </cell>
        </row>
        <row r="17">
          <cell r="C17" t="str">
            <v>OR_Other Family</v>
          </cell>
          <cell r="D17" t="str">
            <v>Manufactured</v>
          </cell>
          <cell r="E17" t="str">
            <v>New</v>
          </cell>
          <cell r="F17">
            <v>2370</v>
          </cell>
          <cell r="G17">
            <v>2297</v>
          </cell>
          <cell r="H17">
            <v>2910</v>
          </cell>
          <cell r="I17">
            <v>3852</v>
          </cell>
          <cell r="J17">
            <v>4387</v>
          </cell>
          <cell r="K17">
            <v>4905</v>
          </cell>
          <cell r="L17">
            <v>4720</v>
          </cell>
          <cell r="M17">
            <v>5103</v>
          </cell>
          <cell r="N17">
            <v>6454</v>
          </cell>
          <cell r="O17">
            <v>7597</v>
          </cell>
          <cell r="P17">
            <v>7450</v>
          </cell>
          <cell r="Q17">
            <v>6484</v>
          </cell>
          <cell r="R17">
            <v>6567</v>
          </cell>
          <cell r="S17">
            <v>6223</v>
          </cell>
          <cell r="T17">
            <v>5202</v>
          </cell>
          <cell r="U17">
            <v>3199</v>
          </cell>
          <cell r="V17">
            <v>2392</v>
          </cell>
          <cell r="W17">
            <v>2517</v>
          </cell>
          <cell r="X17">
            <v>2415</v>
          </cell>
          <cell r="Y17">
            <v>2492</v>
          </cell>
          <cell r="Z17">
            <v>2495</v>
          </cell>
          <cell r="AA17">
            <v>2230</v>
          </cell>
          <cell r="AB17">
            <v>1772</v>
          </cell>
          <cell r="AC17">
            <v>1278</v>
          </cell>
          <cell r="AD17">
            <v>717</v>
          </cell>
          <cell r="AE17">
            <v>647</v>
          </cell>
          <cell r="AF17">
            <v>445</v>
          </cell>
          <cell r="AG17">
            <v>473</v>
          </cell>
          <cell r="AH17">
            <v>888.66666666666663</v>
          </cell>
          <cell r="AI17">
            <v>741.44444444444446</v>
          </cell>
          <cell r="AJ17">
            <v>652.01851851851848</v>
          </cell>
          <cell r="AK17">
            <v>641.18827160493822</v>
          </cell>
          <cell r="AL17">
            <v>640.21965020576124</v>
          </cell>
          <cell r="AM17">
            <v>672.75625857338821</v>
          </cell>
          <cell r="AN17">
            <v>706.04896833561952</v>
          </cell>
          <cell r="AO17">
            <v>675.61268528044502</v>
          </cell>
          <cell r="AP17">
            <v>664.64072541977851</v>
          </cell>
          <cell r="AQ17">
            <v>666.74442656998838</v>
          </cell>
          <cell r="AR17">
            <v>671.00378573083015</v>
          </cell>
          <cell r="AS17">
            <v>676.1344749850083</v>
          </cell>
          <cell r="AT17">
            <v>676.69751105361161</v>
          </cell>
          <cell r="AU17">
            <v>671.80560150661029</v>
          </cell>
          <cell r="AV17">
            <v>671.17108754430456</v>
          </cell>
          <cell r="AW17">
            <v>672.25948123172554</v>
          </cell>
          <cell r="AX17">
            <v>673.17865700868174</v>
          </cell>
          <cell r="AY17">
            <v>673.54113555499043</v>
          </cell>
          <cell r="AZ17">
            <v>673.10891231665403</v>
          </cell>
          <cell r="BA17">
            <v>672.51081252716119</v>
          </cell>
          <cell r="BB17">
            <v>672.62834769725293</v>
          </cell>
          <cell r="BC17">
            <v>672.87122438941094</v>
          </cell>
          <cell r="BD17">
            <v>672.97318158235862</v>
          </cell>
        </row>
        <row r="18">
          <cell r="C18" t="str">
            <v>OR_Single Family</v>
          </cell>
          <cell r="D18" t="str">
            <v>Single Family</v>
          </cell>
          <cell r="E18" t="str">
            <v>Existing</v>
          </cell>
          <cell r="AK18">
            <v>1281442</v>
          </cell>
          <cell r="AL18">
            <v>1278532.125467059</v>
          </cell>
          <cell r="AM18">
            <v>1275628.858622798</v>
          </cell>
          <cell r="AN18">
            <v>1272732.1844626011</v>
          </cell>
          <cell r="AO18">
            <v>1269842.0880159247</v>
          </cell>
          <cell r="AP18">
            <v>1266958.5543462196</v>
          </cell>
          <cell r="AQ18">
            <v>1264081.5685508549</v>
          </cell>
          <cell r="AR18">
            <v>1261211.1157610398</v>
          </cell>
          <cell r="AS18">
            <v>1258347.1811417476</v>
          </cell>
          <cell r="AT18">
            <v>1255489.7498916385</v>
          </cell>
          <cell r="AU18">
            <v>1252638.8072429833</v>
          </cell>
          <cell r="AV18">
            <v>1249794.338461587</v>
          </cell>
          <cell r="AW18">
            <v>1246956.3288467131</v>
          </cell>
          <cell r="AX18">
            <v>1244124.763731007</v>
          </cell>
          <cell r="AY18">
            <v>1241299.6284804204</v>
          </cell>
          <cell r="AZ18">
            <v>1238480.9084941361</v>
          </cell>
          <cell r="BA18">
            <v>1235668.5892044916</v>
          </cell>
          <cell r="BB18">
            <v>1232862.6560769046</v>
          </cell>
          <cell r="BC18">
            <v>1230063.0946097979</v>
          </cell>
          <cell r="BD18">
            <v>1227269.890334524</v>
          </cell>
        </row>
        <row r="19">
          <cell r="C19" t="str">
            <v>OR_Multi Family</v>
          </cell>
          <cell r="D19" t="str">
            <v>Multifamily - Low Rise</v>
          </cell>
          <cell r="E19" t="str">
            <v>Existing</v>
          </cell>
          <cell r="AK19">
            <v>277837.92835758231</v>
          </cell>
          <cell r="AL19">
            <v>277207.00904135435</v>
          </cell>
          <cell r="AM19">
            <v>276577.52242794685</v>
          </cell>
          <cell r="AN19">
            <v>275949.46526395273</v>
          </cell>
          <cell r="AO19">
            <v>275322.83430335281</v>
          </cell>
          <cell r="AP19">
            <v>274697.62630749901</v>
          </cell>
          <cell r="AQ19">
            <v>274073.83804509765</v>
          </cell>
          <cell r="AR19">
            <v>273451.46629219269</v>
          </cell>
          <cell r="AS19">
            <v>272830.50783214916</v>
          </cell>
          <cell r="AT19">
            <v>272210.95945563645</v>
          </cell>
          <cell r="AU19">
            <v>271592.81796061178</v>
          </cell>
          <cell r="AV19">
            <v>270976.08015230362</v>
          </cell>
          <cell r="AW19">
            <v>270360.74284319516</v>
          </cell>
          <cell r="AX19">
            <v>269746.80285300786</v>
          </cell>
          <cell r="AY19">
            <v>269134.25700868503</v>
          </cell>
          <cell r="AZ19">
            <v>268523.10214437544</v>
          </cell>
          <cell r="BA19">
            <v>267913.33510141686</v>
          </cell>
          <cell r="BB19">
            <v>267304.95272831985</v>
          </cell>
          <cell r="BC19">
            <v>266697.95188075147</v>
          </cell>
          <cell r="BD19">
            <v>266092.32942151889</v>
          </cell>
        </row>
        <row r="20">
          <cell r="D20" t="str">
            <v>Multifamily - High Rise</v>
          </cell>
          <cell r="E20" t="str">
            <v>Existing</v>
          </cell>
          <cell r="AK20">
            <v>63346.033033662934</v>
          </cell>
          <cell r="AL20">
            <v>63202.185733607068</v>
          </cell>
          <cell r="AM20">
            <v>63058.665084562206</v>
          </cell>
          <cell r="AN20">
            <v>62915.470344763409</v>
          </cell>
          <cell r="AO20">
            <v>62772.600774130158</v>
          </cell>
          <cell r="AP20">
            <v>62630.05563426252</v>
          </cell>
          <cell r="AQ20">
            <v>62487.834188437337</v>
          </cell>
          <cell r="AR20">
            <v>62345.935701604409</v>
          </cell>
          <cell r="AS20">
            <v>62204.359440382708</v>
          </cell>
          <cell r="AT20">
            <v>62063.104673056572</v>
          </cell>
          <cell r="AU20">
            <v>61922.17066957194</v>
          </cell>
          <cell r="AV20">
            <v>61781.556701532572</v>
          </cell>
          <cell r="AW20">
            <v>61641.262042196271</v>
          </cell>
          <cell r="AX20">
            <v>61501.28596647115</v>
          </cell>
          <cell r="AY20">
            <v>61361.627750911874</v>
          </cell>
          <cell r="AZ20">
            <v>61222.286673715913</v>
          </cell>
          <cell r="BA20">
            <v>61083.262014719818</v>
          </cell>
          <cell r="BB20">
            <v>60944.55305539551</v>
          </cell>
          <cell r="BC20">
            <v>60806.159078846555</v>
          </cell>
          <cell r="BD20">
            <v>60668.079369804451</v>
          </cell>
        </row>
        <row r="21">
          <cell r="C21" t="str">
            <v>OR_Other Family</v>
          </cell>
          <cell r="D21" t="str">
            <v>Manufactured</v>
          </cell>
          <cell r="E21" t="str">
            <v>Existing</v>
          </cell>
          <cell r="AK21">
            <v>202413.31790123455</v>
          </cell>
          <cell r="AL21">
            <v>200250.12950997456</v>
          </cell>
          <cell r="AM21">
            <v>198110.05908380006</v>
          </cell>
          <cell r="AN21">
            <v>195992.85956133081</v>
          </cell>
          <cell r="AO21">
            <v>193898.28652152821</v>
          </cell>
          <cell r="AP21">
            <v>191826.09815547793</v>
          </cell>
          <cell r="AQ21">
            <v>189776.05523847431</v>
          </cell>
          <cell r="AR21">
            <v>187747.92110240282</v>
          </cell>
          <cell r="AS21">
            <v>185741.46160841791</v>
          </cell>
          <cell r="AT21">
            <v>183756.44511991271</v>
          </cell>
          <cell r="AU21">
            <v>181792.64247577763</v>
          </cell>
          <cell r="AV21">
            <v>179849.82696394474</v>
          </cell>
          <cell r="AW21">
            <v>177927.77429521491</v>
          </cell>
          <cell r="AX21">
            <v>176026.26257736469</v>
          </cell>
          <cell r="AY21">
            <v>174145.07228952978</v>
          </cell>
          <cell r="AZ21">
            <v>172283.98625686244</v>
          </cell>
          <cell r="BA21">
            <v>170442.78962545953</v>
          </cell>
          <cell r="BB21">
            <v>168621.26983755868</v>
          </cell>
          <cell r="BC21">
            <v>166819.21660699949</v>
          </cell>
          <cell r="BD21">
            <v>165036.42189494686</v>
          </cell>
        </row>
        <row r="23">
          <cell r="D23" t="str">
            <v>WASHINGTON</v>
          </cell>
        </row>
        <row r="24">
          <cell r="C24" t="str">
            <v>WA_Single Family</v>
          </cell>
          <cell r="D24" t="str">
            <v>Single Family</v>
          </cell>
          <cell r="E24" t="str">
            <v>New</v>
          </cell>
          <cell r="F24">
            <v>17836</v>
          </cell>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cell r="AF24">
            <v>13829</v>
          </cell>
          <cell r="AG24">
            <v>16887</v>
          </cell>
          <cell r="AH24">
            <v>18274</v>
          </cell>
          <cell r="AI24">
            <v>24247</v>
          </cell>
          <cell r="AJ24">
            <v>30852</v>
          </cell>
          <cell r="AK24">
            <v>33055</v>
          </cell>
          <cell r="AL24">
            <v>31044</v>
          </cell>
          <cell r="AM24">
            <v>28849</v>
          </cell>
          <cell r="AN24">
            <v>27415</v>
          </cell>
          <cell r="AO24">
            <v>26216</v>
          </cell>
          <cell r="AP24">
            <v>24554</v>
          </cell>
          <cell r="AQ24">
            <v>23488</v>
          </cell>
          <cell r="AR24">
            <v>23152</v>
          </cell>
          <cell r="AS24">
            <v>22514</v>
          </cell>
          <cell r="AT24">
            <v>22375</v>
          </cell>
          <cell r="AU24">
            <v>22305</v>
          </cell>
          <cell r="AV24">
            <v>21816</v>
          </cell>
          <cell r="AW24">
            <v>21213</v>
          </cell>
          <cell r="AX24">
            <v>21215</v>
          </cell>
          <cell r="AY24">
            <v>21402</v>
          </cell>
          <cell r="AZ24">
            <v>21237</v>
          </cell>
          <cell r="BA24">
            <v>20416</v>
          </cell>
          <cell r="BB24">
            <v>20299</v>
          </cell>
          <cell r="BC24">
            <v>20303</v>
          </cell>
          <cell r="BD24">
            <v>20372</v>
          </cell>
        </row>
        <row r="25">
          <cell r="C25" t="str">
            <v>WA_Multi Family</v>
          </cell>
          <cell r="D25" t="str">
            <v>Multifamily - Low Rise</v>
          </cell>
          <cell r="E25" t="str">
            <v>New</v>
          </cell>
          <cell r="F25">
            <v>15061.883667534441</v>
          </cell>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cell r="AF25">
            <v>5265.721927064159</v>
          </cell>
          <cell r="AG25">
            <v>8692.3033155335615</v>
          </cell>
          <cell r="AH25">
            <v>12312.39973222512</v>
          </cell>
          <cell r="AI25">
            <v>11883.279860328872</v>
          </cell>
          <cell r="AJ25">
            <v>13265.608797275603</v>
          </cell>
          <cell r="AK25">
            <v>13028.433829152391</v>
          </cell>
          <cell r="AL25">
            <v>13080.239965534132</v>
          </cell>
          <cell r="AM25">
            <v>12923.202614626804</v>
          </cell>
          <cell r="AN25">
            <v>11912.982955180836</v>
          </cell>
          <cell r="AO25">
            <v>10886.573878115541</v>
          </cell>
          <cell r="AP25">
            <v>10714.966051350757</v>
          </cell>
          <cell r="AQ25">
            <v>10719.822876636612</v>
          </cell>
          <cell r="AR25">
            <v>11250.835774550411</v>
          </cell>
          <cell r="AS25">
            <v>11653.142802390561</v>
          </cell>
          <cell r="AT25">
            <v>12252.151254305772</v>
          </cell>
          <cell r="AU25">
            <v>12363.048764997984</v>
          </cell>
          <cell r="AV25">
            <v>12613.98473809777</v>
          </cell>
          <cell r="AW25">
            <v>12900.537429959741</v>
          </cell>
          <cell r="AX25">
            <v>13132.046101915988</v>
          </cell>
          <cell r="AY25">
            <v>13215.421602655624</v>
          </cell>
          <cell r="AZ25">
            <v>13014.672824175932</v>
          </cell>
          <cell r="BA25">
            <v>12900.537429959741</v>
          </cell>
          <cell r="BB25">
            <v>12809.067220410498</v>
          </cell>
          <cell r="BC25">
            <v>12840.636584768163</v>
          </cell>
          <cell r="BD25">
            <v>12863.301769435224</v>
          </cell>
        </row>
        <row r="26">
          <cell r="C26" t="str">
            <v>WA</v>
          </cell>
          <cell r="D26" t="str">
            <v>Multifamily - High Rise</v>
          </cell>
          <cell r="E26" t="str">
            <v>New</v>
          </cell>
          <cell r="F26">
            <v>926.11633246555948</v>
          </cell>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cell r="AF26">
            <v>1217.2780729358408</v>
          </cell>
          <cell r="AG26">
            <v>806.69668446643777</v>
          </cell>
          <cell r="AH26">
            <v>792.60026777487974</v>
          </cell>
          <cell r="AI26">
            <v>992.72013967112821</v>
          </cell>
          <cell r="AJ26">
            <v>3024.5103613152296</v>
          </cell>
          <cell r="AK26">
            <v>2970.4353347186084</v>
          </cell>
          <cell r="AL26">
            <v>2982.246944623661</v>
          </cell>
          <cell r="AM26">
            <v>2946.4430020989594</v>
          </cell>
          <cell r="AN26">
            <v>2716.1166089502017</v>
          </cell>
          <cell r="AO26">
            <v>2482.099087706139</v>
          </cell>
          <cell r="AP26">
            <v>2442.9731298956272</v>
          </cell>
          <cell r="AQ26">
            <v>2444.0804683242377</v>
          </cell>
          <cell r="AR26">
            <v>2565.1494698511356</v>
          </cell>
          <cell r="AS26">
            <v>2656.874003020107</v>
          </cell>
          <cell r="AT26">
            <v>2793.4457425474475</v>
          </cell>
          <cell r="AU26">
            <v>2818.729970000426</v>
          </cell>
          <cell r="AV26">
            <v>2875.9424554781176</v>
          </cell>
          <cell r="AW26">
            <v>2941.2754227654787</v>
          </cell>
          <cell r="AX26">
            <v>2994.0585545287277</v>
          </cell>
          <cell r="AY26">
            <v>3013.0678642196926</v>
          </cell>
          <cell r="AZ26">
            <v>2967.2978758375662</v>
          </cell>
          <cell r="BA26">
            <v>2941.2754227654787</v>
          </cell>
          <cell r="BB26">
            <v>2920.4205490268364</v>
          </cell>
          <cell r="BC26">
            <v>2927.6182488127561</v>
          </cell>
          <cell r="BD26">
            <v>2932.7858281462154</v>
          </cell>
        </row>
        <row r="27">
          <cell r="C27" t="str">
            <v>WA_Other Family</v>
          </cell>
          <cell r="D27" t="str">
            <v>Manufactured</v>
          </cell>
          <cell r="E27" t="str">
            <v>New</v>
          </cell>
          <cell r="F27">
            <v>5597</v>
          </cell>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cell r="AF27">
            <v>563</v>
          </cell>
          <cell r="AG27">
            <v>560</v>
          </cell>
          <cell r="AH27">
            <v>1057.8333333333333</v>
          </cell>
          <cell r="AI27">
            <v>890.30555555555554</v>
          </cell>
          <cell r="AJ27">
            <v>768.52314814814815</v>
          </cell>
          <cell r="AK27">
            <v>753.44367283950612</v>
          </cell>
          <cell r="AL27">
            <v>765.51761831275724</v>
          </cell>
          <cell r="AM27">
            <v>799.27055469821664</v>
          </cell>
          <cell r="AN27">
            <v>839.14898048125281</v>
          </cell>
          <cell r="AO27">
            <v>802.70158833923949</v>
          </cell>
          <cell r="AP27">
            <v>788.10092713652</v>
          </cell>
          <cell r="AQ27">
            <v>791.36389030124872</v>
          </cell>
          <cell r="AR27">
            <v>797.68392654487252</v>
          </cell>
          <cell r="AS27">
            <v>803.04497791689175</v>
          </cell>
          <cell r="AT27">
            <v>803.6740484533376</v>
          </cell>
          <cell r="AU27">
            <v>797.76155978201825</v>
          </cell>
          <cell r="AV27">
            <v>796.93822168914812</v>
          </cell>
          <cell r="AW27">
            <v>798.41110411458612</v>
          </cell>
          <cell r="AX27">
            <v>799.58563975014238</v>
          </cell>
          <cell r="AY27">
            <v>799.90259195102078</v>
          </cell>
          <cell r="AZ27">
            <v>799.37886095670899</v>
          </cell>
          <cell r="BA27">
            <v>798.6629963739374</v>
          </cell>
          <cell r="BB27">
            <v>798.81323580592414</v>
          </cell>
          <cell r="BC27">
            <v>799.12573815872008</v>
          </cell>
          <cell r="BD27">
            <v>799.24484383274228</v>
          </cell>
        </row>
        <row r="28">
          <cell r="C28" t="str">
            <v>WA_Single Family</v>
          </cell>
          <cell r="D28" t="str">
            <v>Single Family</v>
          </cell>
          <cell r="E28" t="str">
            <v>Existing</v>
          </cell>
          <cell r="AK28">
            <v>2177155</v>
          </cell>
          <cell r="AL28">
            <v>2172211.1571348798</v>
          </cell>
          <cell r="AM28">
            <v>2167278.5406556972</v>
          </cell>
          <cell r="AN28">
            <v>2162357.1250697845</v>
          </cell>
          <cell r="AO28">
            <v>2157446.8849423626</v>
          </cell>
          <cell r="AP28">
            <v>2152547.7948964094</v>
          </cell>
          <cell r="AQ28">
            <v>2147659.8296125284</v>
          </cell>
          <cell r="AR28">
            <v>2142782.9638288179</v>
          </cell>
          <cell r="AS28">
            <v>2137917.1723407404</v>
          </cell>
          <cell r="AT28">
            <v>2133062.4300009925</v>
          </cell>
          <cell r="AU28">
            <v>2128218.7117193746</v>
          </cell>
          <cell r="AV28">
            <v>2123385.9924626616</v>
          </cell>
          <cell r="AW28">
            <v>2118564.2472544736</v>
          </cell>
          <cell r="AX28">
            <v>2113753.4511751467</v>
          </cell>
          <cell r="AY28">
            <v>2108953.5793616036</v>
          </cell>
          <cell r="AZ28">
            <v>2104164.6070072255</v>
          </cell>
          <cell r="BA28">
            <v>2099386.5093617244</v>
          </cell>
          <cell r="BB28">
            <v>2094619.2617310151</v>
          </cell>
          <cell r="BC28">
            <v>2089862.8394770864</v>
          </cell>
          <cell r="BD28">
            <v>2085117.2180178757</v>
          </cell>
        </row>
        <row r="29">
          <cell r="C29" t="str">
            <v>WA_Multi Family</v>
          </cell>
          <cell r="D29" t="str">
            <v>Multifamily - Low Rise</v>
          </cell>
          <cell r="E29" t="str">
            <v>Existing</v>
          </cell>
          <cell r="AK29">
            <v>558037.0832749434</v>
          </cell>
          <cell r="AL29">
            <v>556769.88272716023</v>
          </cell>
          <cell r="AM29">
            <v>555505.55976095074</v>
          </cell>
          <cell r="AN29">
            <v>554244.10784185154</v>
          </cell>
          <cell r="AO29">
            <v>552985.52045023767</v>
          </cell>
          <cell r="AP29">
            <v>551729.79108128918</v>
          </cell>
          <cell r="AQ29">
            <v>550476.91324495722</v>
          </cell>
          <cell r="AR29">
            <v>549226.88046593068</v>
          </cell>
          <cell r="AS29">
            <v>547979.68628360284</v>
          </cell>
          <cell r="AT29">
            <v>546735.3242520378</v>
          </cell>
          <cell r="AU29">
            <v>545493.78793993709</v>
          </cell>
          <cell r="AV29">
            <v>544255.07093060669</v>
          </cell>
          <cell r="AW29">
            <v>543019.16682192357</v>
          </cell>
          <cell r="AX29">
            <v>541786.06922630291</v>
          </cell>
          <cell r="AY29">
            <v>540555.77177066484</v>
          </cell>
          <cell r="AZ29">
            <v>539328.26809640159</v>
          </cell>
          <cell r="BA29">
            <v>538103.55185934459</v>
          </cell>
          <cell r="BB29">
            <v>536881.6167297319</v>
          </cell>
          <cell r="BC29">
            <v>535662.45639217517</v>
          </cell>
          <cell r="BD29">
            <v>534446.06454562722</v>
          </cell>
        </row>
        <row r="30">
          <cell r="D30" t="str">
            <v>Multifamily - High Rise</v>
          </cell>
          <cell r="E30" t="str">
            <v>Existing</v>
          </cell>
          <cell r="AK30">
            <v>127230.41710003006</v>
          </cell>
          <cell r="AL30">
            <v>126941.50000280481</v>
          </cell>
          <cell r="AM30">
            <v>126653.23898366978</v>
          </cell>
          <cell r="AN30">
            <v>126365.63255279115</v>
          </cell>
          <cell r="AO30">
            <v>126078.67922371827</v>
          </cell>
          <cell r="AP30">
            <v>125792.3775133759</v>
          </cell>
          <cell r="AQ30">
            <v>125506.72594205666</v>
          </cell>
          <cell r="AR30">
            <v>125221.72303341323</v>
          </cell>
          <cell r="AS30">
            <v>124937.36731445088</v>
          </cell>
          <cell r="AT30">
            <v>124653.65731551975</v>
          </cell>
          <cell r="AU30">
            <v>124370.5915703073</v>
          </cell>
          <cell r="AV30">
            <v>124088.1686158307</v>
          </cell>
          <cell r="AW30">
            <v>123806.3869924293</v>
          </cell>
          <cell r="AX30">
            <v>123525.24524375708</v>
          </cell>
          <cell r="AY30">
            <v>123244.74191677509</v>
          </cell>
          <cell r="AZ30">
            <v>122964.875561744</v>
          </cell>
          <cell r="BA30">
            <v>122685.64473221656</v>
          </cell>
          <cell r="BB30">
            <v>122407.04798503013</v>
          </cell>
          <cell r="BC30">
            <v>122129.08388029925</v>
          </cell>
          <cell r="BD30">
            <v>121851.75098140814</v>
          </cell>
        </row>
        <row r="31">
          <cell r="C31" t="str">
            <v>WA_Other Family</v>
          </cell>
          <cell r="D31" t="str">
            <v>Manufactured</v>
          </cell>
          <cell r="E31" t="str">
            <v>Existing</v>
          </cell>
          <cell r="AK31">
            <v>244055.10570987655</v>
          </cell>
          <cell r="AL31">
            <v>241446.89209541003</v>
          </cell>
          <cell r="AM31">
            <v>238866.55242457156</v>
          </cell>
          <cell r="AN31">
            <v>236313.78880890249</v>
          </cell>
          <cell r="AO31">
            <v>233788.30654347411</v>
          </cell>
          <cell r="AP31">
            <v>231289.81407286532</v>
          </cell>
          <cell r="AQ31">
            <v>228818.02295750388</v>
          </cell>
          <cell r="AR31">
            <v>226372.64784036731</v>
          </cell>
          <cell r="AS31">
            <v>223953.40641403978</v>
          </cell>
          <cell r="AT31">
            <v>221560.01938812103</v>
          </cell>
          <cell r="AU31">
            <v>219192.21045698351</v>
          </cell>
          <cell r="AV31">
            <v>216849.70626787416</v>
          </cell>
          <cell r="AW31">
            <v>214532.23638935713</v>
          </cell>
          <cell r="AX31">
            <v>212239.53328009363</v>
          </cell>
          <cell r="AY31">
            <v>209971.33225795557</v>
          </cell>
          <cell r="AZ31">
            <v>207727.37146946916</v>
          </cell>
          <cell r="BA31">
            <v>205507.39185958516</v>
          </cell>
          <cell r="BB31">
            <v>203311.13714177214</v>
          </cell>
          <cell r="BC31">
            <v>201138.35376842934</v>
          </cell>
          <cell r="BD31">
            <v>198988.79090161584</v>
          </cell>
        </row>
        <row r="33">
          <cell r="D33" t="str">
            <v>IDAHO</v>
          </cell>
        </row>
        <row r="34">
          <cell r="C34" t="str">
            <v>ID_Single Family</v>
          </cell>
          <cell r="D34" t="str">
            <v>Single Family</v>
          </cell>
          <cell r="E34" t="str">
            <v>New</v>
          </cell>
          <cell r="F34">
            <v>3059</v>
          </cell>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cell r="AF34">
            <v>3258</v>
          </cell>
          <cell r="AG34">
            <v>5091</v>
          </cell>
          <cell r="AH34">
            <v>7002</v>
          </cell>
          <cell r="AI34">
            <v>7509</v>
          </cell>
          <cell r="AJ34">
            <v>9778</v>
          </cell>
          <cell r="AK34">
            <v>10507</v>
          </cell>
          <cell r="AL34">
            <v>10382</v>
          </cell>
          <cell r="AM34">
            <v>10055</v>
          </cell>
          <cell r="AN34">
            <v>10071</v>
          </cell>
          <cell r="AO34">
            <v>10039</v>
          </cell>
          <cell r="AP34">
            <v>9821</v>
          </cell>
          <cell r="AQ34">
            <v>9813</v>
          </cell>
          <cell r="AR34">
            <v>9958</v>
          </cell>
          <cell r="AS34">
            <v>10085</v>
          </cell>
          <cell r="AT34">
            <v>10505</v>
          </cell>
          <cell r="AU34">
            <v>10749</v>
          </cell>
          <cell r="AV34">
            <v>10878</v>
          </cell>
          <cell r="AW34">
            <v>10846</v>
          </cell>
          <cell r="AX34">
            <v>10975</v>
          </cell>
          <cell r="AY34">
            <v>11099</v>
          </cell>
          <cell r="AZ34">
            <v>11121</v>
          </cell>
          <cell r="BA34">
            <v>10926</v>
          </cell>
          <cell r="BB34">
            <v>11030</v>
          </cell>
          <cell r="BC34">
            <v>11073</v>
          </cell>
          <cell r="BD34">
            <v>11167</v>
          </cell>
        </row>
        <row r="35">
          <cell r="C35" t="str">
            <v>ID_Multi Family</v>
          </cell>
          <cell r="D35" t="str">
            <v>Multifamily - Low Rise</v>
          </cell>
          <cell r="E35" t="str">
            <v>New</v>
          </cell>
          <cell r="F35">
            <v>945.31021109984124</v>
          </cell>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cell r="AF35">
            <v>511.5577769900774</v>
          </cell>
          <cell r="AG35">
            <v>753.64796270668967</v>
          </cell>
          <cell r="AH35">
            <v>1498.8895230864375</v>
          </cell>
          <cell r="AI35">
            <v>1723.6804258697659</v>
          </cell>
          <cell r="AJ35">
            <v>2047.1518579637404</v>
          </cell>
          <cell r="AK35">
            <v>2037.4382073921424</v>
          </cell>
          <cell r="AL35">
            <v>2026.9150859395779</v>
          </cell>
          <cell r="AM35">
            <v>2022.8677315347454</v>
          </cell>
          <cell r="AN35">
            <v>1909.5418081994781</v>
          </cell>
          <cell r="AO35">
            <v>1724.9824473391584</v>
          </cell>
          <cell r="AP35">
            <v>1653.7490098141207</v>
          </cell>
          <cell r="AQ35">
            <v>1669.9384274334507</v>
          </cell>
          <cell r="AR35">
            <v>1698.2699082672639</v>
          </cell>
          <cell r="AS35">
            <v>1706.3646170769289</v>
          </cell>
          <cell r="AT35">
            <v>1733.8866270297899</v>
          </cell>
          <cell r="AU35">
            <v>1733.0771561488234</v>
          </cell>
          <cell r="AV35">
            <v>1759.7896952207038</v>
          </cell>
          <cell r="AW35">
            <v>1788.1211760545311</v>
          </cell>
          <cell r="AX35">
            <v>1819.6905404122106</v>
          </cell>
          <cell r="AY35">
            <v>1830.2136618647751</v>
          </cell>
          <cell r="AZ35">
            <v>1848.8314921269903</v>
          </cell>
          <cell r="BA35">
            <v>1873.925089436952</v>
          </cell>
          <cell r="BB35">
            <v>1904.6849829136791</v>
          </cell>
          <cell r="BC35">
            <v>1945.9679978429422</v>
          </cell>
          <cell r="BD35">
            <v>1994.5362507009463</v>
          </cell>
        </row>
        <row r="36">
          <cell r="C36" t="str">
            <v>ID</v>
          </cell>
          <cell r="D36" t="str">
            <v>Multifamily - High Rise</v>
          </cell>
          <cell r="E36" t="str">
            <v>New</v>
          </cell>
          <cell r="F36">
            <v>60.689788900158746</v>
          </cell>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cell r="AF36">
            <v>121.44222300992257</v>
          </cell>
          <cell r="AG36">
            <v>99.352037293310332</v>
          </cell>
          <cell r="AH36">
            <v>115.11047691356247</v>
          </cell>
          <cell r="AI36">
            <v>146.31957413023412</v>
          </cell>
          <cell r="AJ36">
            <v>466.74314765475788</v>
          </cell>
          <cell r="AK36">
            <v>464.52847079755878</v>
          </cell>
          <cell r="AL36">
            <v>462.12923753559477</v>
          </cell>
          <cell r="AM36">
            <v>461.20645551175875</v>
          </cell>
          <cell r="AN36">
            <v>435.3685588444369</v>
          </cell>
          <cell r="AO36">
            <v>393.28969855764842</v>
          </cell>
          <cell r="AP36">
            <v>377.04873493818434</v>
          </cell>
          <cell r="AQ36">
            <v>380.7398630335195</v>
          </cell>
          <cell r="AR36">
            <v>387.1993372003484</v>
          </cell>
          <cell r="AS36">
            <v>389.04490124801771</v>
          </cell>
          <cell r="AT36">
            <v>395.31981901007907</v>
          </cell>
          <cell r="AU36">
            <v>395.13526260531506</v>
          </cell>
          <cell r="AV36">
            <v>401.22562396261065</v>
          </cell>
          <cell r="AW36">
            <v>407.6850981294449</v>
          </cell>
          <cell r="AX36">
            <v>414.88279791534046</v>
          </cell>
          <cell r="AY36">
            <v>417.28203117730709</v>
          </cell>
          <cell r="AZ36">
            <v>421.52682848694133</v>
          </cell>
          <cell r="BA36">
            <v>427.24807703470356</v>
          </cell>
          <cell r="BB36">
            <v>434.26122041583335</v>
          </cell>
          <cell r="BC36">
            <v>443.67359705893341</v>
          </cell>
          <cell r="BD36">
            <v>454.74698134493076</v>
          </cell>
        </row>
        <row r="37">
          <cell r="C37" t="str">
            <v>ID_Other Family</v>
          </cell>
          <cell r="D37" t="str">
            <v>Manufactured</v>
          </cell>
          <cell r="E37" t="str">
            <v>New</v>
          </cell>
          <cell r="F37">
            <v>1200</v>
          </cell>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cell r="AF37">
            <v>264</v>
          </cell>
          <cell r="AG37">
            <v>217</v>
          </cell>
          <cell r="AH37">
            <v>268.84999999999997</v>
          </cell>
          <cell r="AI37">
            <v>305.30833333333334</v>
          </cell>
          <cell r="AJ37">
            <v>268.5263888888889</v>
          </cell>
          <cell r="AK37">
            <v>267.78078703703704</v>
          </cell>
          <cell r="AL37">
            <v>265.24425154320988</v>
          </cell>
          <cell r="AM37">
            <v>265.45162680041153</v>
          </cell>
          <cell r="AN37">
            <v>273.52689793381347</v>
          </cell>
          <cell r="AO37">
            <v>274.30638092278235</v>
          </cell>
          <cell r="AP37">
            <v>269.13938885435721</v>
          </cell>
          <cell r="AQ37">
            <v>269.2415555152686</v>
          </cell>
          <cell r="AR37">
            <v>269.48501692830718</v>
          </cell>
          <cell r="AS37">
            <v>270.19181115915677</v>
          </cell>
          <cell r="AT37">
            <v>270.9818418856143</v>
          </cell>
          <cell r="AU37">
            <v>270.55766587758109</v>
          </cell>
          <cell r="AV37">
            <v>269.93288003671415</v>
          </cell>
          <cell r="AW37">
            <v>270.06512856710702</v>
          </cell>
          <cell r="AX37">
            <v>270.2023907424134</v>
          </cell>
          <cell r="AY37">
            <v>270.32195304476443</v>
          </cell>
          <cell r="AZ37">
            <v>270.34364335903234</v>
          </cell>
          <cell r="BA37">
            <v>270.23727693793541</v>
          </cell>
          <cell r="BB37">
            <v>270.18387878132779</v>
          </cell>
          <cell r="BC37">
            <v>270.22571190543005</v>
          </cell>
          <cell r="BD37">
            <v>270.25247579515059</v>
          </cell>
        </row>
        <row r="38">
          <cell r="C38" t="str">
            <v>ID_Single Family</v>
          </cell>
          <cell r="D38" t="str">
            <v>Single Family</v>
          </cell>
          <cell r="E38" t="str">
            <v>Existing</v>
          </cell>
          <cell r="AK38">
            <v>560451</v>
          </cell>
          <cell r="AL38">
            <v>559178.33834862499</v>
          </cell>
          <cell r="AM38">
            <v>557908.56663353147</v>
          </cell>
          <cell r="AN38">
            <v>556641.67829230614</v>
          </cell>
          <cell r="AO38">
            <v>555377.66677743755</v>
          </cell>
          <cell r="AP38">
            <v>554116.52555628214</v>
          </cell>
          <cell r="AQ38">
            <v>552858.24811103067</v>
          </cell>
          <cell r="AR38">
            <v>551602.82793867437</v>
          </cell>
          <cell r="AS38">
            <v>550350.25855097128</v>
          </cell>
          <cell r="AT38">
            <v>549100.5334744131</v>
          </cell>
          <cell r="AU38">
            <v>547853.64625019114</v>
          </cell>
          <cell r="AV38">
            <v>546609.59043416334</v>
          </cell>
          <cell r="AW38">
            <v>545368.35959682101</v>
          </cell>
          <cell r="AX38">
            <v>544129.94732325536</v>
          </cell>
          <cell r="AY38">
            <v>542894.34721312439</v>
          </cell>
          <cell r="AZ38">
            <v>541661.55288062</v>
          </cell>
          <cell r="BA38">
            <v>540431.55795443489</v>
          </cell>
          <cell r="BB38">
            <v>539204.35607772938</v>
          </cell>
          <cell r="BC38">
            <v>537979.94090809906</v>
          </cell>
          <cell r="BD38">
            <v>536758.30611754162</v>
          </cell>
        </row>
        <row r="39">
          <cell r="C39" t="str">
            <v>ID_Multi Family</v>
          </cell>
          <cell r="D39" t="str">
            <v>Multifamily - Low Rise</v>
          </cell>
          <cell r="E39" t="str">
            <v>Existing</v>
          </cell>
          <cell r="AK39">
            <v>62297.688470046371</v>
          </cell>
          <cell r="AL39">
            <v>62156.22176949741</v>
          </cell>
          <cell r="AM39">
            <v>62015.076314051694</v>
          </cell>
          <cell r="AN39">
            <v>61874.251374220112</v>
          </cell>
          <cell r="AO39">
            <v>61733.746222170106</v>
          </cell>
          <cell r="AP39">
            <v>61593.560131721882</v>
          </cell>
          <cell r="AQ39">
            <v>61453.692378344676</v>
          </cell>
          <cell r="AR39">
            <v>61314.142239152992</v>
          </cell>
          <cell r="AS39">
            <v>61174.908992902885</v>
          </cell>
          <cell r="AT39">
            <v>61035.991919988213</v>
          </cell>
          <cell r="AU39">
            <v>60897.390302436943</v>
          </cell>
          <cell r="AV39">
            <v>60759.103423907414</v>
          </cell>
          <cell r="AW39">
            <v>60621.130569684647</v>
          </cell>
          <cell r="AX39">
            <v>60483.471026676656</v>
          </cell>
          <cell r="AY39">
            <v>60346.124083410752</v>
          </cell>
          <cell r="AZ39">
            <v>60209.089030029871</v>
          </cell>
          <cell r="BA39">
            <v>60072.365158288914</v>
          </cell>
          <cell r="BB39">
            <v>59935.951761551063</v>
          </cell>
          <cell r="BC39">
            <v>59799.848134784159</v>
          </cell>
          <cell r="BD39">
            <v>59664.053574557031</v>
          </cell>
        </row>
        <row r="40">
          <cell r="D40" t="str">
            <v>Multifamily - High Rise</v>
          </cell>
          <cell r="E40" t="str">
            <v>Existing</v>
          </cell>
          <cell r="AK40">
            <v>14203.645467243141</v>
          </cell>
          <cell r="AL40">
            <v>14171.391576137949</v>
          </cell>
          <cell r="AM40">
            <v>14139.210927743146</v>
          </cell>
          <cell r="AN40">
            <v>14107.103355737881</v>
          </cell>
          <cell r="AO40">
            <v>14075.068694178986</v>
          </cell>
          <cell r="AP40">
            <v>14043.106777500123</v>
          </cell>
          <cell r="AQ40">
            <v>14011.21744051092</v>
          </cell>
          <cell r="AR40">
            <v>13979.400518396127</v>
          </cell>
          <cell r="AS40">
            <v>13947.655846714757</v>
          </cell>
          <cell r="AT40">
            <v>13915.983261399238</v>
          </cell>
          <cell r="AU40">
            <v>13884.382598754568</v>
          </cell>
          <cell r="AV40">
            <v>13852.853695457465</v>
          </cell>
          <cell r="AW40">
            <v>13821.396388555522</v>
          </cell>
          <cell r="AX40">
            <v>13790.010515466372</v>
          </cell>
          <cell r="AY40">
            <v>13758.695913976841</v>
          </cell>
          <cell r="AZ40">
            <v>13727.45242224211</v>
          </cell>
          <cell r="BA40">
            <v>13696.279878784881</v>
          </cell>
          <cell r="BB40">
            <v>13665.178122494543</v>
          </cell>
          <cell r="BC40">
            <v>13634.146992626336</v>
          </cell>
          <cell r="BD40">
            <v>13603.186328800522</v>
          </cell>
        </row>
        <row r="41">
          <cell r="C41" t="str">
            <v>ID_Other Family</v>
          </cell>
          <cell r="D41" t="str">
            <v>Manufactured</v>
          </cell>
          <cell r="E41" t="str">
            <v>Existing</v>
          </cell>
          <cell r="AK41">
            <v>84820.465509259258</v>
          </cell>
          <cell r="AL41">
            <v>83913.990341353419</v>
          </cell>
          <cell r="AM41">
            <v>83017.202661309115</v>
          </cell>
          <cell r="AN41">
            <v>82129.998939074561</v>
          </cell>
          <cell r="AO41">
            <v>81252.276751022233</v>
          </cell>
          <cell r="AP41">
            <v>80383.934768124556</v>
          </cell>
          <cell r="AQ41">
            <v>79524.872744255888</v>
          </cell>
          <cell r="AR41">
            <v>78674.991504619567</v>
          </cell>
          <cell r="AS41">
            <v>77834.19293429864</v>
          </cell>
          <cell r="AT41">
            <v>77002.379966928973</v>
          </cell>
          <cell r="AU41">
            <v>76179.456573493328</v>
          </cell>
          <cell r="AV41">
            <v>75365.32775123528</v>
          </cell>
          <cell r="AW41">
            <v>74559.899512691583</v>
          </cell>
          <cell r="AX41">
            <v>73763.07887484174</v>
          </cell>
          <cell r="AY41">
            <v>72974.773848373516</v>
          </cell>
          <cell r="AZ41">
            <v>72194.893427063245</v>
          </cell>
          <cell r="BA41">
            <v>71423.347577269524</v>
          </cell>
          <cell r="BB41">
            <v>70660.047227539253</v>
          </cell>
          <cell r="BC41">
            <v>69904.90425832475</v>
          </cell>
          <cell r="BD41">
            <v>69157.831491810764</v>
          </cell>
        </row>
        <row r="43">
          <cell r="D43" t="str">
            <v>MONTANA</v>
          </cell>
          <cell r="E43">
            <v>0.56999999999999995</v>
          </cell>
          <cell r="F43" t="str">
            <v>Western MT portion of state</v>
          </cell>
        </row>
        <row r="44">
          <cell r="C44" t="str">
            <v>MT_Single Family</v>
          </cell>
          <cell r="D44" t="str">
            <v>Single Family</v>
          </cell>
          <cell r="E44" t="str">
            <v>New</v>
          </cell>
          <cell r="F44">
            <v>1313</v>
          </cell>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cell r="AF44">
            <v>1527.5</v>
          </cell>
          <cell r="AG44">
            <v>2199.6</v>
          </cell>
          <cell r="AH44">
            <v>2615.6</v>
          </cell>
          <cell r="AI44">
            <v>2434.9</v>
          </cell>
          <cell r="AJ44">
            <v>3003</v>
          </cell>
          <cell r="AK44">
            <v>3248.7000000000003</v>
          </cell>
          <cell r="AL44">
            <v>3173.3</v>
          </cell>
          <cell r="AM44">
            <v>3031.6</v>
          </cell>
          <cell r="AN44">
            <v>2824.9</v>
          </cell>
          <cell r="AO44">
            <v>2748.2000000000003</v>
          </cell>
          <cell r="AP44">
            <v>2665</v>
          </cell>
          <cell r="AQ44">
            <v>2611.7000000000003</v>
          </cell>
          <cell r="AR44">
            <v>2597.4</v>
          </cell>
          <cell r="AS44">
            <v>2561</v>
          </cell>
          <cell r="AT44">
            <v>2563.6</v>
          </cell>
          <cell r="AU44">
            <v>2544.1</v>
          </cell>
          <cell r="AV44">
            <v>2525.9</v>
          </cell>
          <cell r="AW44">
            <v>2477.8000000000002</v>
          </cell>
          <cell r="AX44">
            <v>2484.3000000000002</v>
          </cell>
          <cell r="AY44">
            <v>2481.7000000000003</v>
          </cell>
          <cell r="AZ44">
            <v>2475.2000000000003</v>
          </cell>
          <cell r="BA44">
            <v>2419.3000000000002</v>
          </cell>
          <cell r="BB44">
            <v>2415.4</v>
          </cell>
          <cell r="BC44">
            <v>2401.1</v>
          </cell>
          <cell r="BD44">
            <v>2398.5</v>
          </cell>
        </row>
        <row r="45">
          <cell r="C45" t="str">
            <v>MT_Multi Family</v>
          </cell>
          <cell r="D45" t="str">
            <v>Multifamily - Low Rise</v>
          </cell>
          <cell r="E45" t="str">
            <v>New</v>
          </cell>
          <cell r="F45">
            <v>860.82519174945844</v>
          </cell>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cell r="AF45">
            <v>584.82600096441138</v>
          </cell>
          <cell r="AG45">
            <v>746.00336992138523</v>
          </cell>
          <cell r="AH45">
            <v>1413.6131024199028</v>
          </cell>
          <cell r="AI45">
            <v>1716.9789419190136</v>
          </cell>
          <cell r="AJ45">
            <v>1648.045460109282</v>
          </cell>
          <cell r="AK45">
            <v>1722.1281540862396</v>
          </cell>
          <cell r="AL45">
            <v>1580.7212534439332</v>
          </cell>
          <cell r="AM45">
            <v>1472.5799608727305</v>
          </cell>
          <cell r="AN45">
            <v>1442.4819321350953</v>
          </cell>
          <cell r="AO45">
            <v>1359.5082188973515</v>
          </cell>
          <cell r="AP45">
            <v>1280.00164720679</v>
          </cell>
          <cell r="AQ45">
            <v>1292.5421730399576</v>
          </cell>
          <cell r="AR45">
            <v>1322.3745937064909</v>
          </cell>
          <cell r="AS45">
            <v>1349.4518116826594</v>
          </cell>
          <cell r="AT45">
            <v>1351.6834656111594</v>
          </cell>
          <cell r="AU45">
            <v>1377.387737087626</v>
          </cell>
          <cell r="AV45">
            <v>1321.0487447305225</v>
          </cell>
          <cell r="AW45">
            <v>1307.9885038256584</v>
          </cell>
          <cell r="AX45">
            <v>1321.4989092063927</v>
          </cell>
          <cell r="AY45">
            <v>1360.8548786347953</v>
          </cell>
          <cell r="AZ45">
            <v>1395.7475402061953</v>
          </cell>
          <cell r="BA45">
            <v>1395.1035096345979</v>
          </cell>
          <cell r="BB45">
            <v>1429.4425019916998</v>
          </cell>
          <cell r="BC45">
            <v>1435.6741559201971</v>
          </cell>
          <cell r="BD45">
            <v>1447.3521406344007</v>
          </cell>
        </row>
        <row r="46">
          <cell r="C46" t="str">
            <v>MT</v>
          </cell>
          <cell r="D46" t="str">
            <v>Multifamily - High Rise</v>
          </cell>
          <cell r="E46" t="str">
            <v>New</v>
          </cell>
          <cell r="F46">
            <v>42.174808250541538</v>
          </cell>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cell r="AF46">
            <v>105.17399903558866</v>
          </cell>
          <cell r="AG46">
            <v>93.9966300786148</v>
          </cell>
          <cell r="AH46">
            <v>113.38689758009713</v>
          </cell>
          <cell r="AI46">
            <v>125.02105808098651</v>
          </cell>
          <cell r="AJ46">
            <v>382.95453989071814</v>
          </cell>
          <cell r="AK46">
            <v>352.8718459137603</v>
          </cell>
          <cell r="AL46">
            <v>331.27874655606695</v>
          </cell>
          <cell r="AM46">
            <v>322.42003912726955</v>
          </cell>
          <cell r="AN46">
            <v>304.51806786490465</v>
          </cell>
          <cell r="AO46">
            <v>290.49178110264859</v>
          </cell>
          <cell r="AP46">
            <v>293.99835279320996</v>
          </cell>
          <cell r="AQ46">
            <v>300.45782696004244</v>
          </cell>
          <cell r="AR46">
            <v>305.62540629350912</v>
          </cell>
          <cell r="AS46">
            <v>306.54818831734065</v>
          </cell>
          <cell r="AT46">
            <v>309.31653438884064</v>
          </cell>
          <cell r="AU46">
            <v>298.61226291237398</v>
          </cell>
          <cell r="AV46">
            <v>296.95125526947754</v>
          </cell>
          <cell r="AW46">
            <v>301.01149617434152</v>
          </cell>
          <cell r="AX46">
            <v>309.50109079360732</v>
          </cell>
          <cell r="AY46">
            <v>316.14512136520466</v>
          </cell>
          <cell r="AZ46">
            <v>317.25245979380469</v>
          </cell>
          <cell r="BA46">
            <v>323.89649036540203</v>
          </cell>
          <cell r="BB46">
            <v>325.55749800830023</v>
          </cell>
          <cell r="BC46">
            <v>328.32584407980289</v>
          </cell>
          <cell r="BD46">
            <v>331.6478593655994</v>
          </cell>
        </row>
        <row r="47">
          <cell r="C47" t="str">
            <v>MT_Other Family</v>
          </cell>
          <cell r="D47" t="str">
            <v>Manufactured</v>
          </cell>
          <cell r="E47" t="str">
            <v>New</v>
          </cell>
          <cell r="F47">
            <v>923</v>
          </cell>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cell r="AF47">
            <v>361</v>
          </cell>
          <cell r="AG47">
            <v>468</v>
          </cell>
          <cell r="AH47">
            <v>308.75</v>
          </cell>
          <cell r="AI47">
            <v>364.95833333333331</v>
          </cell>
          <cell r="AJ47">
            <v>352.95138888888891</v>
          </cell>
          <cell r="AK47">
            <v>363.44328703703701</v>
          </cell>
          <cell r="AL47">
            <v>369.85050154320987</v>
          </cell>
          <cell r="AM47">
            <v>371.32558513374482</v>
          </cell>
          <cell r="AN47">
            <v>355.2131826560356</v>
          </cell>
          <cell r="AO47">
            <v>362.95704643204158</v>
          </cell>
          <cell r="AP47">
            <v>362.62349861515963</v>
          </cell>
          <cell r="AQ47">
            <v>364.23551690287144</v>
          </cell>
          <cell r="AR47">
            <v>364.36755521384384</v>
          </cell>
          <cell r="AS47">
            <v>363.45373082561611</v>
          </cell>
          <cell r="AT47">
            <v>362.14175510759469</v>
          </cell>
          <cell r="AU47">
            <v>363.29651718285459</v>
          </cell>
          <cell r="AV47">
            <v>363.35309564132336</v>
          </cell>
          <cell r="AW47">
            <v>363.47469514568405</v>
          </cell>
          <cell r="AX47">
            <v>363.34789151948604</v>
          </cell>
          <cell r="AY47">
            <v>363.17794757042651</v>
          </cell>
          <cell r="AZ47">
            <v>363.13198369456154</v>
          </cell>
          <cell r="BA47">
            <v>363.29702179238939</v>
          </cell>
          <cell r="BB47">
            <v>363.29710589397854</v>
          </cell>
          <cell r="BC47">
            <v>363.28777426942105</v>
          </cell>
          <cell r="BD47">
            <v>363.25662079004383</v>
          </cell>
        </row>
        <row r="48">
          <cell r="C48" t="str">
            <v>MT_Single Family</v>
          </cell>
          <cell r="D48" t="str">
            <v>Single Family</v>
          </cell>
          <cell r="E48" t="str">
            <v>Existing</v>
          </cell>
          <cell r="AK48">
            <v>323649.60000000009</v>
          </cell>
          <cell r="AL48">
            <v>322914.66253998509</v>
          </cell>
          <cell r="AM48">
            <v>322181.39396221231</v>
          </cell>
          <cell r="AN48">
            <v>321449.79047701514</v>
          </cell>
          <cell r="AO48">
            <v>320719.84830333246</v>
          </cell>
          <cell r="AP48">
            <v>319991.56366868917</v>
          </cell>
          <cell r="AQ48">
            <v>319264.93280917662</v>
          </cell>
          <cell r="AR48">
            <v>318539.95196943317</v>
          </cell>
          <cell r="AS48">
            <v>317816.61740262475</v>
          </cell>
          <cell r="AT48">
            <v>317094.92537042563</v>
          </cell>
          <cell r="AU48">
            <v>316374.87214299885</v>
          </cell>
          <cell r="AV48">
            <v>315656.4539989772</v>
          </cell>
          <cell r="AW48">
            <v>314939.66722544387</v>
          </cell>
          <cell r="AX48">
            <v>314224.50811791327</v>
          </cell>
          <cell r="AY48">
            <v>313510.9729803119</v>
          </cell>
          <cell r="AZ48">
            <v>312799.05812495912</v>
          </cell>
          <cell r="BA48">
            <v>312088.7598725484</v>
          </cell>
          <cell r="BB48">
            <v>311380.07455212792</v>
          </cell>
          <cell r="BC48">
            <v>310672.99850108189</v>
          </cell>
          <cell r="BD48">
            <v>309967.52806511155</v>
          </cell>
        </row>
        <row r="49">
          <cell r="C49" t="str">
            <v>MT_Multi Family</v>
          </cell>
          <cell r="D49" t="str">
            <v>Multifamily - Low Rise</v>
          </cell>
          <cell r="E49" t="str">
            <v>Existing</v>
          </cell>
          <cell r="AK49">
            <v>49246.589456226939</v>
          </cell>
          <cell r="AL49">
            <v>49134.75942376897</v>
          </cell>
          <cell r="AM49">
            <v>49023.183336940492</v>
          </cell>
          <cell r="AN49">
            <v>48911.860619077241</v>
          </cell>
          <cell r="AO49">
            <v>48800.790694824464</v>
          </cell>
          <cell r="AP49">
            <v>48689.972990133923</v>
          </cell>
          <cell r="AQ49">
            <v>48579.406932260943</v>
          </cell>
          <cell r="AR49">
            <v>48469.091949761445</v>
          </cell>
          <cell r="AS49">
            <v>48359.027472489004</v>
          </cell>
          <cell r="AT49">
            <v>48249.212931591894</v>
          </cell>
          <cell r="AU49">
            <v>48139.647759510139</v>
          </cell>
          <cell r="AV49">
            <v>48030.331389972584</v>
          </cell>
          <cell r="AW49">
            <v>47921.263257993989</v>
          </cell>
          <cell r="AX49">
            <v>47812.442799872078</v>
          </cell>
          <cell r="AY49">
            <v>47703.869453184649</v>
          </cell>
          <cell r="AZ49">
            <v>47595.54265678666</v>
          </cell>
          <cell r="BA49">
            <v>47487.461850807311</v>
          </cell>
          <cell r="BB49">
            <v>47379.626476647187</v>
          </cell>
          <cell r="BC49">
            <v>47272.035976975341</v>
          </cell>
          <cell r="BD49">
            <v>47164.689795726423</v>
          </cell>
        </row>
        <row r="50">
          <cell r="C50" t="str">
            <v>MT</v>
          </cell>
          <cell r="D50" t="str">
            <v>Multifamily - High Rise</v>
          </cell>
          <cell r="E50" t="str">
            <v>Existing</v>
          </cell>
          <cell r="AK50">
            <v>11228.042553191075</v>
          </cell>
          <cell r="AL50">
            <v>11202.545714180957</v>
          </cell>
          <cell r="AM50">
            <v>11177.106773846983</v>
          </cell>
          <cell r="AN50">
            <v>11151.725600711807</v>
          </cell>
          <cell r="AO50">
            <v>11126.402063596644</v>
          </cell>
          <cell r="AP50">
            <v>11101.136031620596</v>
          </cell>
          <cell r="AQ50">
            <v>11075.927374199966</v>
          </cell>
          <cell r="AR50">
            <v>11050.775961047593</v>
          </cell>
          <cell r="AS50">
            <v>11025.681662172174</v>
          </cell>
          <cell r="AT50">
            <v>11000.644347877589</v>
          </cell>
          <cell r="AU50">
            <v>10975.663888762239</v>
          </cell>
          <cell r="AV50">
            <v>10950.740155718371</v>
          </cell>
          <cell r="AW50">
            <v>10925.87301993141</v>
          </cell>
          <cell r="AX50">
            <v>10901.062352879297</v>
          </cell>
          <cell r="AY50">
            <v>10876.308026331822</v>
          </cell>
          <cell r="AZ50">
            <v>10851.609912349968</v>
          </cell>
          <cell r="BA50">
            <v>10826.967883285235</v>
          </cell>
          <cell r="BB50">
            <v>10802.381811778998</v>
          </cell>
          <cell r="BC50">
            <v>10777.851570761834</v>
          </cell>
          <cell r="BD50">
            <v>10753.377033452874</v>
          </cell>
        </row>
        <row r="51">
          <cell r="C51" t="str">
            <v>MT_Other Family</v>
          </cell>
          <cell r="D51" t="str">
            <v>Manufactured</v>
          </cell>
          <cell r="E51" t="str">
            <v>Existing</v>
          </cell>
          <cell r="AK51">
            <v>71434.103009259255</v>
          </cell>
          <cell r="AL51">
            <v>70670.687716372748</v>
          </cell>
          <cell r="AM51">
            <v>69915.431032397973</v>
          </cell>
          <cell r="AN51">
            <v>69168.245766391818</v>
          </cell>
          <cell r="AO51">
            <v>68429.045659219599</v>
          </cell>
          <cell r="AP51">
            <v>67697.74537359683</v>
          </cell>
          <cell r="AQ51">
            <v>66974.260484237457</v>
          </cell>
          <cell r="AR51">
            <v>66258.507468107273</v>
          </cell>
          <cell r="AS51">
            <v>65550.403694781649</v>
          </cell>
          <cell r="AT51">
            <v>64849.867416906163</v>
          </cell>
          <cell r="AU51">
            <v>64156.817760759273</v>
          </cell>
          <cell r="AV51">
            <v>63471.174716915804</v>
          </cell>
          <cell r="AW51">
            <v>62792.859131010227</v>
          </cell>
          <cell r="AX51">
            <v>62121.792694598647</v>
          </cell>
          <cell r="AY51">
            <v>61457.897936118447</v>
          </cell>
          <cell r="AZ51">
            <v>60801.098211944554</v>
          </cell>
          <cell r="BA51">
            <v>60151.317697541279</v>
          </cell>
          <cell r="BB51">
            <v>59508.481378708726</v>
          </cell>
          <cell r="BC51">
            <v>58872.515042922729</v>
          </cell>
          <cell r="BD51">
            <v>58243.345270767371</v>
          </cell>
        </row>
        <row r="53">
          <cell r="D53" t="str">
            <v>REGION</v>
          </cell>
        </row>
        <row r="54">
          <cell r="D54" t="str">
            <v>Single Family</v>
          </cell>
          <cell r="E54" t="str">
            <v>New</v>
          </cell>
          <cell r="F54">
            <v>28347.41</v>
          </cell>
          <cell r="G54">
            <v>29614.268</v>
          </cell>
          <cell r="H54">
            <v>32248.535</v>
          </cell>
          <cell r="I54">
            <v>34559.442000000003</v>
          </cell>
          <cell r="J54">
            <v>42040.175999999999</v>
          </cell>
          <cell r="K54">
            <v>48415.591999999997</v>
          </cell>
          <cell r="L54">
            <v>44234.158000000003</v>
          </cell>
          <cell r="M54">
            <v>57584.008000000002</v>
          </cell>
          <cell r="N54">
            <v>61360.741000000002</v>
          </cell>
          <cell r="O54">
            <v>63637.875999999997</v>
          </cell>
          <cell r="P54">
            <v>54867.252999999997</v>
          </cell>
          <cell r="Q54">
            <v>57384.413</v>
          </cell>
          <cell r="R54">
            <v>56006.91</v>
          </cell>
          <cell r="S54">
            <v>58939.248</v>
          </cell>
          <cell r="T54">
            <v>56527.233</v>
          </cell>
          <cell r="U54">
            <v>51608.514000000003</v>
          </cell>
          <cell r="V54">
            <v>52738.447999999997</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cell r="AF54">
            <v>23007.674999999999</v>
          </cell>
          <cell r="AG54">
            <v>29744.772000000001</v>
          </cell>
          <cell r="AH54">
            <v>35486.892</v>
          </cell>
          <cell r="AI54">
            <v>44415.892999999996</v>
          </cell>
          <cell r="AJ54">
            <v>58293.71</v>
          </cell>
          <cell r="AK54">
            <v>62685.758999999998</v>
          </cell>
          <cell r="AL54">
            <v>59961.781000000003</v>
          </cell>
          <cell r="AM54">
            <v>56834.012000000002</v>
          </cell>
          <cell r="AN54">
            <v>54985.192999999999</v>
          </cell>
          <cell r="AO54">
            <v>53507.474000000002</v>
          </cell>
          <cell r="AP54">
            <v>50982.05</v>
          </cell>
          <cell r="AQ54">
            <v>49561.669000000002</v>
          </cell>
          <cell r="AR54">
            <v>49324.517999999996</v>
          </cell>
          <cell r="AS54">
            <v>48815.77</v>
          </cell>
          <cell r="AT54">
            <v>49683.252</v>
          </cell>
          <cell r="AU54">
            <v>50030.137000000002</v>
          </cell>
          <cell r="AV54">
            <v>49387.762999999999</v>
          </cell>
          <cell r="AW54">
            <v>48079.345999999998</v>
          </cell>
          <cell r="AX54">
            <v>48129.050999999999</v>
          </cell>
          <cell r="AY54">
            <v>48690.569000000003</v>
          </cell>
          <cell r="AZ54">
            <v>48482.864000000001</v>
          </cell>
          <cell r="BA54">
            <v>46879.000999999997</v>
          </cell>
          <cell r="BB54">
            <v>46798.777999999998</v>
          </cell>
          <cell r="BC54">
            <v>46917.627</v>
          </cell>
          <cell r="BD54">
            <v>47236.144999999997</v>
          </cell>
        </row>
        <row r="55">
          <cell r="D55" t="str">
            <v>Multifamily - Low Rise</v>
          </cell>
          <cell r="E55" t="str">
            <v>New</v>
          </cell>
          <cell r="F55">
            <v>20270.709108606741</v>
          </cell>
          <cell r="G55">
            <v>18929.763197074921</v>
          </cell>
          <cell r="H55">
            <v>19012.285997102455</v>
          </cell>
          <cell r="I55">
            <v>22080.053999678374</v>
          </cell>
          <cell r="J55">
            <v>28601.778161129085</v>
          </cell>
          <cell r="K55">
            <v>27202.893689869055</v>
          </cell>
          <cell r="L55">
            <v>12390.21093788289</v>
          </cell>
          <cell r="M55">
            <v>12173.152842775997</v>
          </cell>
          <cell r="N55">
            <v>12361.89700061282</v>
          </cell>
          <cell r="O55">
            <v>17122.743158401601</v>
          </cell>
          <cell r="P55">
            <v>18662.733640245107</v>
          </cell>
          <cell r="Q55">
            <v>21954.730458996564</v>
          </cell>
          <cell r="R55">
            <v>20000.57314201623</v>
          </cell>
          <cell r="S55">
            <v>20642.129902132972</v>
          </cell>
          <cell r="T55">
            <v>18328.494801049026</v>
          </cell>
          <cell r="U55">
            <v>14151.270582179823</v>
          </cell>
          <cell r="V55">
            <v>14626.267683576692</v>
          </cell>
          <cell r="W55">
            <v>12028.647109827847</v>
          </cell>
          <cell r="X55">
            <v>13046.576324182055</v>
          </cell>
          <cell r="Y55">
            <v>13957.232094298253</v>
          </cell>
          <cell r="Z55">
            <v>13931.004497270837</v>
          </cell>
          <cell r="AA55">
            <v>15900.995334173014</v>
          </cell>
          <cell r="AB55">
            <v>15570.247880584542</v>
          </cell>
          <cell r="AC55">
            <v>11944.723214001346</v>
          </cell>
          <cell r="AD55">
            <v>4141.9202192737603</v>
          </cell>
          <cell r="AE55">
            <v>4082.3550519108016</v>
          </cell>
          <cell r="AF55">
            <v>7060.5047847544756</v>
          </cell>
          <cell r="AG55">
            <v>12168.678143163897</v>
          </cell>
          <cell r="AH55">
            <v>19129.179628017948</v>
          </cell>
          <cell r="AI55">
            <v>19420.059444838447</v>
          </cell>
          <cell r="AJ55">
            <v>23068.805408245826</v>
          </cell>
          <cell r="AK55">
            <v>23280.347100904564</v>
          </cell>
          <cell r="AL55">
            <v>23017.418106038647</v>
          </cell>
          <cell r="AM55">
            <v>22811.60852767331</v>
          </cell>
          <cell r="AN55">
            <v>22085.916378202593</v>
          </cell>
          <cell r="AO55">
            <v>20817.853908138593</v>
          </cell>
          <cell r="AP55">
            <v>20070.279329962508</v>
          </cell>
          <cell r="AQ55">
            <v>19887.831284331631</v>
          </cell>
          <cell r="AR55">
            <v>20257.583209811291</v>
          </cell>
          <cell r="AS55">
            <v>20750.368029493613</v>
          </cell>
          <cell r="AT55">
            <v>21314.334279744231</v>
          </cell>
          <cell r="AU55">
            <v>21403.286239774712</v>
          </cell>
          <cell r="AV55">
            <v>21409.137516518917</v>
          </cell>
          <cell r="AW55">
            <v>21443.358292282628</v>
          </cell>
          <cell r="AX55">
            <v>21209.865626522758</v>
          </cell>
          <cell r="AY55">
            <v>20954.17798283829</v>
          </cell>
          <cell r="AZ55">
            <v>20525.44023202754</v>
          </cell>
          <cell r="BA55">
            <v>20175.505597554071</v>
          </cell>
          <cell r="BB55">
            <v>19919.723927484571</v>
          </cell>
          <cell r="BC55">
            <v>19536.194066416414</v>
          </cell>
          <cell r="BD55">
            <v>19462.287131015248</v>
          </cell>
        </row>
        <row r="56">
          <cell r="D56" t="str">
            <v>Multifamily - High Rise</v>
          </cell>
          <cell r="E56" t="str">
            <v>New</v>
          </cell>
          <cell r="F56">
            <v>1479.0008913932584</v>
          </cell>
          <cell r="G56">
            <v>1541.8068029250769</v>
          </cell>
          <cell r="H56">
            <v>1789.2040028975434</v>
          </cell>
          <cell r="I56">
            <v>2697.4260003216255</v>
          </cell>
          <cell r="J56">
            <v>2452.621838870919</v>
          </cell>
          <cell r="K56">
            <v>1250.8263101309401</v>
          </cell>
          <cell r="L56">
            <v>1272.6790621171076</v>
          </cell>
          <cell r="M56">
            <v>1783.7271572240045</v>
          </cell>
          <cell r="N56">
            <v>2321.9429993871795</v>
          </cell>
          <cell r="O56">
            <v>2678.3968415983995</v>
          </cell>
          <cell r="P56">
            <v>3071.6263597548932</v>
          </cell>
          <cell r="Q56">
            <v>2881.3195410034373</v>
          </cell>
          <cell r="R56">
            <v>2811.49685798377</v>
          </cell>
          <cell r="S56">
            <v>2476.4300978670262</v>
          </cell>
          <cell r="T56">
            <v>2052.865198950974</v>
          </cell>
          <cell r="U56">
            <v>2155.6894178201746</v>
          </cell>
          <cell r="V56">
            <v>2035.7623164233071</v>
          </cell>
          <cell r="W56">
            <v>2249.9028901721549</v>
          </cell>
          <cell r="X56">
            <v>2341.7336758179449</v>
          </cell>
          <cell r="Y56">
            <v>2340.0879057017487</v>
          </cell>
          <cell r="Z56">
            <v>2581.1355027291629</v>
          </cell>
          <cell r="AA56">
            <v>2450.9446658269862</v>
          </cell>
          <cell r="AB56">
            <v>2125.3821194154557</v>
          </cell>
          <cell r="AC56">
            <v>1478.8567859986533</v>
          </cell>
          <cell r="AD56">
            <v>1471.80978072624</v>
          </cell>
          <cell r="AE56">
            <v>1909.1649480891979</v>
          </cell>
          <cell r="AF56">
            <v>3074.7952152455237</v>
          </cell>
          <cell r="AG56">
            <v>2010.1218568361005</v>
          </cell>
          <cell r="AH56">
            <v>2152.2103719820498</v>
          </cell>
          <cell r="AI56">
            <v>2768.8805551615533</v>
          </cell>
          <cell r="AJ56">
            <v>5337.8787559635048</v>
          </cell>
          <cell r="AK56">
            <v>5226.2387411561367</v>
          </cell>
          <cell r="AL56">
            <v>5239.95312759432</v>
          </cell>
          <cell r="AM56">
            <v>5271.2612760989568</v>
          </cell>
          <cell r="AN56">
            <v>4985.883552972361</v>
          </cell>
          <cell r="AO56">
            <v>4608.5912035798974</v>
          </cell>
          <cell r="AP56">
            <v>4509.6375960361838</v>
          </cell>
          <cell r="AQ56">
            <v>4481.760351096189</v>
          </cell>
          <cell r="AR56">
            <v>4621.8312800578688</v>
          </cell>
          <cell r="AS56">
            <v>4700.9782942419988</v>
          </cell>
          <cell r="AT56">
            <v>4828.2391631488581</v>
          </cell>
          <cell r="AU56">
            <v>4790.0249139778334</v>
          </cell>
          <cell r="AV56">
            <v>4782.0649962402858</v>
          </cell>
          <cell r="AW56">
            <v>4748.3908346265653</v>
          </cell>
          <cell r="AX56">
            <v>4733.4823682495089</v>
          </cell>
          <cell r="AY56">
            <v>4698.697177079107</v>
          </cell>
          <cell r="AZ56">
            <v>4599.2987885998937</v>
          </cell>
          <cell r="BA56">
            <v>4526.3104216428001</v>
          </cell>
          <cell r="BB56">
            <v>4422.0600452822764</v>
          </cell>
          <cell r="BC56">
            <v>4405.182362066379</v>
          </cell>
          <cell r="BD56">
            <v>4385.1136986120664</v>
          </cell>
        </row>
        <row r="57">
          <cell r="D57" t="str">
            <v>Manufactured</v>
          </cell>
          <cell r="E57" t="str">
            <v>New</v>
          </cell>
          <cell r="F57">
            <v>9693.11</v>
          </cell>
          <cell r="G57">
            <v>8065.19</v>
          </cell>
          <cell r="H57">
            <v>7680.98</v>
          </cell>
          <cell r="I57">
            <v>8859.3700000000008</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6539.39</v>
          </cell>
          <cell r="Y57">
            <v>6359.29</v>
          </cell>
          <cell r="Z57">
            <v>6381.37</v>
          </cell>
          <cell r="AA57">
            <v>6080.27</v>
          </cell>
          <cell r="AB57">
            <v>4894.01</v>
          </cell>
          <cell r="AC57">
            <v>3674.09</v>
          </cell>
          <cell r="AD57">
            <v>2014.3</v>
          </cell>
          <cell r="AE57">
            <v>1796.25</v>
          </cell>
          <cell r="AF57">
            <v>1477.77</v>
          </cell>
          <cell r="AG57">
            <v>1516.76</v>
          </cell>
          <cell r="AH57">
            <v>2391.3375000000001</v>
          </cell>
          <cell r="AI57">
            <v>2145.0845833333333</v>
          </cell>
          <cell r="AJ57">
            <v>1890.2503472222222</v>
          </cell>
          <cell r="AK57">
            <v>1869.5754050925925</v>
          </cell>
          <cell r="AL57">
            <v>1881.796305941358</v>
          </cell>
          <cell r="AM57">
            <v>1949.1340235982509</v>
          </cell>
          <cell r="AN57">
            <v>2021.1963608646258</v>
          </cell>
          <cell r="AO57">
            <v>1959.5061710087307</v>
          </cell>
          <cell r="AP57">
            <v>1928.5764356212967</v>
          </cell>
          <cell r="AQ57">
            <v>1934.9641170211423</v>
          </cell>
          <cell r="AR57">
            <v>1945.862235675901</v>
          </cell>
          <cell r="AS57">
            <v>1956.539890631658</v>
          </cell>
          <cell r="AT57">
            <v>1957.7742018038925</v>
          </cell>
          <cell r="AU57">
            <v>1947.2038419604366</v>
          </cell>
          <cell r="AV57">
            <v>1945.153453785721</v>
          </cell>
          <cell r="AW57">
            <v>1947.9162901464586</v>
          </cell>
          <cell r="AX57">
            <v>1950.0749856673444</v>
          </cell>
          <cell r="AY57">
            <v>1950.7771106659191</v>
          </cell>
          <cell r="AZ57">
            <v>1949.8166473382953</v>
          </cell>
          <cell r="BA57">
            <v>1948.4903882606959</v>
          </cell>
          <cell r="BB57">
            <v>1948.7048126440727</v>
          </cell>
          <cell r="BC57">
            <v>1949.296705787131</v>
          </cell>
          <cell r="BD57">
            <v>1949.5267750605763</v>
          </cell>
        </row>
        <row r="58">
          <cell r="D58" t="str">
            <v>Single Family</v>
          </cell>
          <cell r="E58" t="str">
            <v>Existing</v>
          </cell>
          <cell r="AK58">
            <v>4203528.2719999999</v>
          </cell>
          <cell r="AL58">
            <v>4193982.9785983553</v>
          </cell>
          <cell r="AM58">
            <v>4184459.3604704877</v>
          </cell>
          <cell r="AN58">
            <v>4174957.36839659</v>
          </cell>
          <cell r="AO58">
            <v>4165476.9532686244</v>
          </cell>
          <cell r="AP58">
            <v>4156018.0660900641</v>
          </cell>
          <cell r="AQ58">
            <v>4146580.6579756448</v>
          </cell>
          <cell r="AR58">
            <v>4137164.6801511091</v>
          </cell>
          <cell r="AS58">
            <v>4127770.0839529554</v>
          </cell>
          <cell r="AT58">
            <v>4118396.8208281873</v>
          </cell>
          <cell r="AU58">
            <v>4109044.8423340586</v>
          </cell>
          <cell r="AV58">
            <v>4099714.1001378288</v>
          </cell>
          <cell r="AW58">
            <v>4090404.5460165106</v>
          </cell>
          <cell r="AX58">
            <v>4081116.1318566194</v>
          </cell>
          <cell r="AY58">
            <v>4071848.8096539262</v>
          </cell>
          <cell r="AZ58">
            <v>4062602.5315132081</v>
          </cell>
          <cell r="BA58">
            <v>4053377.2496480034</v>
          </cell>
          <cell r="BB58">
            <v>4044172.9163803621</v>
          </cell>
          <cell r="BC58">
            <v>4034989.4841406001</v>
          </cell>
          <cell r="BD58">
            <v>4025826.9054670548</v>
          </cell>
        </row>
        <row r="59">
          <cell r="D59" t="str">
            <v>Multifamily - Low Rise</v>
          </cell>
          <cell r="E59" t="str">
            <v>Existing</v>
          </cell>
          <cell r="AK59">
            <v>926243.25609262148</v>
          </cell>
          <cell r="AL59">
            <v>924139.92640956037</v>
          </cell>
          <cell r="AM59">
            <v>922041.3730050053</v>
          </cell>
          <cell r="AN59">
            <v>919947.58503289847</v>
          </cell>
          <cell r="AO59">
            <v>917858.55167181045</v>
          </cell>
          <cell r="AP59">
            <v>915774.26212488639</v>
          </cell>
          <cell r="AQ59">
            <v>913694.70561978838</v>
          </cell>
          <cell r="AR59">
            <v>911619.87140864041</v>
          </cell>
          <cell r="AS59">
            <v>909549.74876797362</v>
          </cell>
          <cell r="AT59">
            <v>907484.32699866977</v>
          </cell>
          <cell r="AU59">
            <v>905423.59542590659</v>
          </cell>
          <cell r="AV59">
            <v>903367.54339910217</v>
          </cell>
          <cell r="AW59">
            <v>901316.16029185988</v>
          </cell>
          <cell r="AX59">
            <v>899269.43550191447</v>
          </cell>
          <cell r="AY59">
            <v>897227.35845107585</v>
          </cell>
          <cell r="AZ59">
            <v>895189.9185851753</v>
          </cell>
          <cell r="BA59">
            <v>893157.10537401051</v>
          </cell>
          <cell r="BB59">
            <v>891128.90831129183</v>
          </cell>
          <cell r="BC59">
            <v>889105.31691458682</v>
          </cell>
          <cell r="BD59">
            <v>887086.32072526717</v>
          </cell>
        </row>
        <row r="60">
          <cell r="D60" t="str">
            <v>Multifamily - High Rise</v>
          </cell>
          <cell r="E60" t="str">
            <v>Existing</v>
          </cell>
          <cell r="AK60">
            <v>211180.07985625503</v>
          </cell>
          <cell r="AL60">
            <v>210700.52836963299</v>
          </cell>
          <cell r="AM60">
            <v>210222.06585706791</v>
          </cell>
          <cell r="AN60">
            <v>209744.68984569819</v>
          </cell>
          <cell r="AO60">
            <v>209268.39786827751</v>
          </cell>
          <cell r="AP60">
            <v>208793.18746316229</v>
          </cell>
          <cell r="AQ60">
            <v>208319.05617429892</v>
          </cell>
          <cell r="AR60">
            <v>207846.00155121088</v>
          </cell>
          <cell r="AS60">
            <v>207374.0211489865</v>
          </cell>
          <cell r="AT60">
            <v>206903.11252826577</v>
          </cell>
          <cell r="AU60">
            <v>206433.27325522827</v>
          </cell>
          <cell r="AV60">
            <v>205964.50090158021</v>
          </cell>
          <cell r="AW60">
            <v>205496.79304454199</v>
          </cell>
          <cell r="AX60">
            <v>205030.14726683579</v>
          </cell>
          <cell r="AY60">
            <v>204564.56115667295</v>
          </cell>
          <cell r="AZ60">
            <v>204100.03230774152</v>
          </cell>
          <cell r="BA60">
            <v>203636.55831919383</v>
          </cell>
          <cell r="BB60">
            <v>203174.13679563423</v>
          </cell>
          <cell r="BC60">
            <v>202712.76534710638</v>
          </cell>
          <cell r="BD60">
            <v>202252.44158908122</v>
          </cell>
        </row>
        <row r="61">
          <cell r="D61" t="str">
            <v>Manufactured</v>
          </cell>
          <cell r="E61" t="str">
            <v>Existing</v>
          </cell>
          <cell r="AK61">
            <v>572006.3278356482</v>
          </cell>
          <cell r="AL61">
            <v>565893.30394507048</v>
          </cell>
          <cell r="AM61">
            <v>559845.60985814757</v>
          </cell>
          <cell r="AN61">
            <v>553862.54739615123</v>
          </cell>
          <cell r="AO61">
            <v>547943.42584177968</v>
          </cell>
          <cell r="AP61">
            <v>542087.56185941794</v>
          </cell>
          <cell r="AQ61">
            <v>536294.27941624937</v>
          </cell>
          <cell r="AR61">
            <v>530562.90970421082</v>
          </cell>
          <cell r="AS61">
            <v>524892.79106278194</v>
          </cell>
          <cell r="AT61">
            <v>519283.26890259917</v>
          </cell>
          <cell r="AU61">
            <v>513733.69562988722</v>
          </cell>
          <cell r="AV61">
            <v>508243.4305716962</v>
          </cell>
          <cell r="AW61">
            <v>502811.8399019395</v>
          </cell>
          <cell r="AX61">
            <v>497438.2965682213</v>
          </cell>
          <cell r="AY61">
            <v>492122.18021944637</v>
          </cell>
          <cell r="AZ61">
            <v>486862.87713420321</v>
          </cell>
          <cell r="BA61">
            <v>481659.78014991269</v>
          </cell>
          <cell r="BB61">
            <v>476512.28859273402</v>
          </cell>
          <cell r="BC61">
            <v>471419.80820821953</v>
          </cell>
          <cell r="BD61">
            <v>466381.75109271082</v>
          </cell>
        </row>
        <row r="63">
          <cell r="G63">
            <v>1986</v>
          </cell>
          <cell r="H63">
            <v>1987</v>
          </cell>
          <cell r="I63">
            <v>1988</v>
          </cell>
          <cell r="J63">
            <v>1989</v>
          </cell>
          <cell r="K63">
            <v>1990</v>
          </cell>
          <cell r="L63">
            <v>1991</v>
          </cell>
          <cell r="M63">
            <v>1992</v>
          </cell>
          <cell r="N63">
            <v>1993</v>
          </cell>
          <cell r="O63">
            <v>1994</v>
          </cell>
          <cell r="P63">
            <v>1995</v>
          </cell>
          <cell r="Q63">
            <v>1996</v>
          </cell>
          <cell r="R63">
            <v>1997</v>
          </cell>
          <cell r="S63">
            <v>1998</v>
          </cell>
          <cell r="T63">
            <v>1999</v>
          </cell>
          <cell r="U63">
            <v>2000</v>
          </cell>
          <cell r="V63">
            <v>2001</v>
          </cell>
          <cell r="W63">
            <v>2002</v>
          </cell>
          <cell r="X63">
            <v>2003</v>
          </cell>
          <cell r="Y63">
            <v>2004</v>
          </cell>
          <cell r="Z63">
            <v>2005</v>
          </cell>
          <cell r="AA63">
            <v>2006</v>
          </cell>
          <cell r="AB63">
            <v>2007</v>
          </cell>
          <cell r="AC63">
            <v>2008</v>
          </cell>
          <cell r="AD63">
            <v>2009</v>
          </cell>
          <cell r="AE63">
            <v>2010</v>
          </cell>
        </row>
        <row r="65">
          <cell r="G65">
            <v>1913.6278001779131</v>
          </cell>
          <cell r="H65">
            <v>1919.2670567662774</v>
          </cell>
          <cell r="I65">
            <v>1924.9063133546417</v>
          </cell>
          <cell r="J65">
            <v>1930.5455699430061</v>
          </cell>
          <cell r="K65">
            <v>1936.1848265313704</v>
          </cell>
          <cell r="L65">
            <v>1941.8240831197347</v>
          </cell>
          <cell r="M65">
            <v>1947.4633397080986</v>
          </cell>
          <cell r="N65">
            <v>1979.8855944438292</v>
          </cell>
          <cell r="O65">
            <v>2012.3078491795598</v>
          </cell>
          <cell r="P65">
            <v>2044.7301039152903</v>
          </cell>
          <cell r="Q65">
            <v>2077.1523586510211</v>
          </cell>
          <cell r="R65">
            <v>2109.5746133867519</v>
          </cell>
          <cell r="S65">
            <v>2141.9968681224827</v>
          </cell>
          <cell r="T65">
            <v>2174.4191228582135</v>
          </cell>
          <cell r="U65">
            <v>2206.8413775939443</v>
          </cell>
          <cell r="V65">
            <v>2239.2636323296751</v>
          </cell>
          <cell r="W65">
            <v>2271.685887065406</v>
          </cell>
          <cell r="X65">
            <v>2304.1081418011368</v>
          </cell>
          <cell r="Y65">
            <v>2336.5303965368676</v>
          </cell>
          <cell r="Z65">
            <v>2368.9526512725984</v>
          </cell>
          <cell r="AA65">
            <v>2206.8413775939434</v>
          </cell>
          <cell r="AB65">
            <v>2185.6308440789344</v>
          </cell>
          <cell r="AC65">
            <v>2164.4203105639253</v>
          </cell>
          <cell r="AD65">
            <v>2143.2097770489163</v>
          </cell>
          <cell r="AE65">
            <v>2121.9992435339072</v>
          </cell>
        </row>
        <row r="66">
          <cell r="G66">
            <v>698.06928427699506</v>
          </cell>
          <cell r="H66">
            <v>708.32070921300988</v>
          </cell>
          <cell r="I66">
            <v>718.57213414902469</v>
          </cell>
          <cell r="J66">
            <v>728.82355908503951</v>
          </cell>
          <cell r="K66">
            <v>739.07498402105432</v>
          </cell>
          <cell r="L66">
            <v>749.32640895706913</v>
          </cell>
          <cell r="M66">
            <v>759.57783389308383</v>
          </cell>
          <cell r="N66">
            <v>768.47360788626315</v>
          </cell>
          <cell r="O66">
            <v>777.36938187944247</v>
          </cell>
          <cell r="P66">
            <v>786.26515587262179</v>
          </cell>
          <cell r="Q66">
            <v>795.16092986580111</v>
          </cell>
          <cell r="R66">
            <v>804.05670385898043</v>
          </cell>
          <cell r="S66">
            <v>812.95247785215975</v>
          </cell>
          <cell r="T66">
            <v>821.84825184533906</v>
          </cell>
          <cell r="U66">
            <v>830.74402583851838</v>
          </cell>
          <cell r="V66">
            <v>839.6397998316977</v>
          </cell>
          <cell r="W66">
            <v>848.53557382487702</v>
          </cell>
          <cell r="X66">
            <v>857.43134781805634</v>
          </cell>
          <cell r="Y66">
            <v>866.32712181123566</v>
          </cell>
          <cell r="Z66">
            <v>875.22289580441497</v>
          </cell>
          <cell r="AA66">
            <v>830.74402583851884</v>
          </cell>
          <cell r="AB66">
            <v>841.39264921368215</v>
          </cell>
          <cell r="AC66">
            <v>852.04127258884546</v>
          </cell>
          <cell r="AD66">
            <v>862.68989596400877</v>
          </cell>
          <cell r="AE66">
            <v>873.33851933917208</v>
          </cell>
        </row>
        <row r="67">
          <cell r="G67">
            <v>1167</v>
          </cell>
          <cell r="H67">
            <v>1167</v>
          </cell>
          <cell r="I67">
            <v>1167</v>
          </cell>
          <cell r="J67">
            <v>1167</v>
          </cell>
          <cell r="K67">
            <v>1167</v>
          </cell>
          <cell r="L67">
            <v>1167</v>
          </cell>
          <cell r="M67">
            <v>1167</v>
          </cell>
          <cell r="N67">
            <v>1167</v>
          </cell>
          <cell r="O67">
            <v>1167</v>
          </cell>
          <cell r="P67">
            <v>1167</v>
          </cell>
          <cell r="Q67">
            <v>1167</v>
          </cell>
          <cell r="R67">
            <v>1167</v>
          </cell>
          <cell r="S67">
            <v>1167</v>
          </cell>
          <cell r="T67">
            <v>1167</v>
          </cell>
          <cell r="U67">
            <v>1167</v>
          </cell>
          <cell r="V67">
            <v>1167</v>
          </cell>
          <cell r="W67">
            <v>1167</v>
          </cell>
          <cell r="X67">
            <v>1167</v>
          </cell>
          <cell r="Y67">
            <v>1167</v>
          </cell>
          <cell r="Z67">
            <v>1167</v>
          </cell>
          <cell r="AA67">
            <v>1167</v>
          </cell>
          <cell r="AB67">
            <v>1167</v>
          </cell>
          <cell r="AC67">
            <v>1167</v>
          </cell>
          <cell r="AD67">
            <v>1167</v>
          </cell>
          <cell r="AE67">
            <v>1167</v>
          </cell>
        </row>
        <row r="68">
          <cell r="G68">
            <v>1029.0487523611168</v>
          </cell>
          <cell r="H68">
            <v>1097.2261598014015</v>
          </cell>
          <cell r="I68">
            <v>1165.4035672416862</v>
          </cell>
          <cell r="J68">
            <v>1233.5809746819709</v>
          </cell>
          <cell r="K68">
            <v>1301.7583821222556</v>
          </cell>
          <cell r="L68">
            <v>1369.9357895625403</v>
          </cell>
          <cell r="M68">
            <v>1438.1131970028248</v>
          </cell>
          <cell r="N68">
            <v>1454.5206034528924</v>
          </cell>
          <cell r="O68">
            <v>1470.9280099029602</v>
          </cell>
          <cell r="P68">
            <v>1487.335416353028</v>
          </cell>
          <cell r="Q68">
            <v>1503.7428228030958</v>
          </cell>
          <cell r="R68">
            <v>1520.1502292531636</v>
          </cell>
          <cell r="S68">
            <v>1536.5576357032314</v>
          </cell>
          <cell r="T68">
            <v>1552.9650421532992</v>
          </cell>
          <cell r="U68">
            <v>1569.372448603367</v>
          </cell>
          <cell r="V68">
            <v>1585.7798550534349</v>
          </cell>
          <cell r="W68">
            <v>1602.1872615035027</v>
          </cell>
          <cell r="X68">
            <v>1618.5946679535705</v>
          </cell>
          <cell r="Y68">
            <v>1635.0020744036383</v>
          </cell>
          <cell r="Z68">
            <v>1651.4094808537061</v>
          </cell>
          <cell r="AA68">
            <v>1569.3724486033664</v>
          </cell>
          <cell r="AB68">
            <v>1563.8258925279456</v>
          </cell>
          <cell r="AC68">
            <v>1558.2793364525248</v>
          </cell>
          <cell r="AD68">
            <v>1552.7327803771041</v>
          </cell>
          <cell r="AE68">
            <v>1547.1862243016833</v>
          </cell>
        </row>
        <row r="69">
          <cell r="BD69">
            <v>2101.6360784241224</v>
          </cell>
        </row>
        <row r="75">
          <cell r="G75">
            <v>2064.1078222566443</v>
          </cell>
          <cell r="H75">
            <v>2077.3226475548058</v>
          </cell>
          <cell r="I75">
            <v>2090.5374728529673</v>
          </cell>
          <cell r="J75">
            <v>2103.7522981511288</v>
          </cell>
          <cell r="K75">
            <v>2116.9671234492903</v>
          </cell>
          <cell r="L75">
            <v>2130.1819487474518</v>
          </cell>
          <cell r="M75">
            <v>2143.3967740456146</v>
          </cell>
          <cell r="N75">
            <v>2172.9935438846765</v>
          </cell>
          <cell r="O75">
            <v>2202.5903137237383</v>
          </cell>
          <cell r="P75">
            <v>2232.1870835628001</v>
          </cell>
          <cell r="Q75">
            <v>2261.783853401862</v>
          </cell>
          <cell r="R75">
            <v>2291.3806232409238</v>
          </cell>
          <cell r="S75">
            <v>2320.9773930799856</v>
          </cell>
          <cell r="T75">
            <v>2350.5741629190475</v>
          </cell>
          <cell r="U75">
            <v>2380.1709327581093</v>
          </cell>
          <cell r="V75">
            <v>2409.7677025971711</v>
          </cell>
          <cell r="W75">
            <v>2439.364472436233</v>
          </cell>
          <cell r="X75">
            <v>2468.9612422752948</v>
          </cell>
          <cell r="Y75">
            <v>2498.5580121143566</v>
          </cell>
          <cell r="Z75">
            <v>2528.1547819534185</v>
          </cell>
          <cell r="AA75">
            <v>2380.1709327581084</v>
          </cell>
          <cell r="AB75">
            <v>2386.7545055478154</v>
          </cell>
          <cell r="AC75">
            <v>2393.3380783375223</v>
          </cell>
          <cell r="AD75">
            <v>2399.9216511272293</v>
          </cell>
          <cell r="AE75">
            <v>2406.5052239169363</v>
          </cell>
        </row>
        <row r="76">
          <cell r="G76">
            <v>698.06928427699506</v>
          </cell>
          <cell r="H76">
            <v>708.32070921300988</v>
          </cell>
          <cell r="I76">
            <v>718.57213414902469</v>
          </cell>
          <cell r="J76">
            <v>728.82355908503951</v>
          </cell>
          <cell r="K76">
            <v>739.07498402105432</v>
          </cell>
          <cell r="L76">
            <v>749.32640895706913</v>
          </cell>
          <cell r="M76">
            <v>759.57783389308383</v>
          </cell>
          <cell r="N76">
            <v>768.01287342852402</v>
          </cell>
          <cell r="O76">
            <v>776.4479129639642</v>
          </cell>
          <cell r="P76">
            <v>784.88295249940438</v>
          </cell>
          <cell r="Q76">
            <v>793.31799203484456</v>
          </cell>
          <cell r="R76">
            <v>801.75303157028475</v>
          </cell>
          <cell r="S76">
            <v>810.18807110572493</v>
          </cell>
          <cell r="T76">
            <v>818.62311064116511</v>
          </cell>
          <cell r="U76">
            <v>827.0581501766053</v>
          </cell>
          <cell r="V76">
            <v>835.49318971204548</v>
          </cell>
          <cell r="W76">
            <v>843.92822924748566</v>
          </cell>
          <cell r="X76">
            <v>852.36326878292584</v>
          </cell>
          <cell r="Y76">
            <v>860.79830831836603</v>
          </cell>
          <cell r="Z76">
            <v>869.23334785380621</v>
          </cell>
          <cell r="AA76">
            <v>827.05815017660575</v>
          </cell>
          <cell r="AB76">
            <v>838.1675080095082</v>
          </cell>
          <cell r="AC76">
            <v>849.27686584241064</v>
          </cell>
          <cell r="AD76">
            <v>860.38622367531309</v>
          </cell>
          <cell r="AE76">
            <v>871.49558150821554</v>
          </cell>
        </row>
        <row r="77">
          <cell r="G77">
            <v>1167</v>
          </cell>
          <cell r="H77">
            <v>1167</v>
          </cell>
          <cell r="I77">
            <v>1167</v>
          </cell>
          <cell r="J77">
            <v>1167</v>
          </cell>
          <cell r="K77">
            <v>1167</v>
          </cell>
          <cell r="L77">
            <v>1167</v>
          </cell>
          <cell r="M77">
            <v>1167</v>
          </cell>
          <cell r="N77">
            <v>1167</v>
          </cell>
          <cell r="O77">
            <v>1167</v>
          </cell>
          <cell r="P77">
            <v>1167</v>
          </cell>
          <cell r="Q77">
            <v>1167</v>
          </cell>
          <cell r="R77">
            <v>1167</v>
          </cell>
          <cell r="S77">
            <v>1167</v>
          </cell>
          <cell r="T77">
            <v>1167</v>
          </cell>
          <cell r="U77">
            <v>1167</v>
          </cell>
          <cell r="V77">
            <v>1167</v>
          </cell>
          <cell r="W77">
            <v>1167</v>
          </cell>
          <cell r="X77">
            <v>1167</v>
          </cell>
          <cell r="Y77">
            <v>1167</v>
          </cell>
          <cell r="Z77">
            <v>1167</v>
          </cell>
          <cell r="AA77">
            <v>1167</v>
          </cell>
          <cell r="AB77">
            <v>1167</v>
          </cell>
          <cell r="AC77">
            <v>1167</v>
          </cell>
          <cell r="AD77">
            <v>1167</v>
          </cell>
          <cell r="AE77">
            <v>1167</v>
          </cell>
        </row>
        <row r="78">
          <cell r="G78">
            <v>1168.8738334833329</v>
          </cell>
          <cell r="H78">
            <v>1178.0613546668903</v>
          </cell>
          <cell r="I78">
            <v>1187.2488758504478</v>
          </cell>
          <cell r="J78">
            <v>1196.4363970340053</v>
          </cell>
          <cell r="K78">
            <v>1205.6239182175627</v>
          </cell>
          <cell r="L78">
            <v>1214.8114394011202</v>
          </cell>
          <cell r="M78">
            <v>1223.9989605846772</v>
          </cell>
          <cell r="N78">
            <v>1276.2228998482572</v>
          </cell>
          <cell r="O78">
            <v>1328.4468391118371</v>
          </cell>
          <cell r="P78">
            <v>1380.6707783754171</v>
          </cell>
          <cell r="Q78">
            <v>1432.894717638997</v>
          </cell>
          <cell r="R78">
            <v>1485.118656902577</v>
          </cell>
          <cell r="S78">
            <v>1537.3425961661569</v>
          </cell>
          <cell r="T78">
            <v>1589.5665354297369</v>
          </cell>
          <cell r="U78">
            <v>1641.7904746933168</v>
          </cell>
          <cell r="V78">
            <v>1694.0144139568968</v>
          </cell>
          <cell r="W78">
            <v>1746.2383532204767</v>
          </cell>
          <cell r="X78">
            <v>1798.4622924840567</v>
          </cell>
          <cell r="Y78">
            <v>1850.6862317476366</v>
          </cell>
          <cell r="Z78">
            <v>1902.9101710112166</v>
          </cell>
          <cell r="AA78">
            <v>1641.7904746933164</v>
          </cell>
          <cell r="AB78">
            <v>1579.0383181111101</v>
          </cell>
          <cell r="AC78">
            <v>1516.2861615289039</v>
          </cell>
          <cell r="AD78">
            <v>1453.5340049466977</v>
          </cell>
          <cell r="AE78">
            <v>1390.7818483644915</v>
          </cell>
        </row>
        <row r="79">
          <cell r="BD79">
            <v>2293.172814087286</v>
          </cell>
        </row>
        <row r="85">
          <cell r="G85">
            <v>2155.8815029472858</v>
          </cell>
          <cell r="H85">
            <v>2184.9101777532496</v>
          </cell>
          <cell r="I85">
            <v>2213.9388525592135</v>
          </cell>
          <cell r="J85">
            <v>2242.9675273651774</v>
          </cell>
          <cell r="K85">
            <v>2271.9962021711412</v>
          </cell>
          <cell r="L85">
            <v>2301.0248769771051</v>
          </cell>
          <cell r="M85">
            <v>2330.0535517830704</v>
          </cell>
          <cell r="N85">
            <v>2314.0416857828459</v>
          </cell>
          <cell r="O85">
            <v>2298.0298197826214</v>
          </cell>
          <cell r="P85">
            <v>2282.0179537823969</v>
          </cell>
          <cell r="Q85">
            <v>2266.0060877821725</v>
          </cell>
          <cell r="R85">
            <v>2249.994221781948</v>
          </cell>
          <cell r="S85">
            <v>2233.9823557817235</v>
          </cell>
          <cell r="T85">
            <v>2217.9704897814991</v>
          </cell>
          <cell r="U85">
            <v>2201.9586237812746</v>
          </cell>
          <cell r="V85">
            <v>2185.9467577810501</v>
          </cell>
          <cell r="W85">
            <v>2169.9348917808256</v>
          </cell>
          <cell r="X85">
            <v>2153.9230257806012</v>
          </cell>
          <cell r="Y85">
            <v>2137.9111597803767</v>
          </cell>
          <cell r="Z85">
            <v>2121.8992937801522</v>
          </cell>
          <cell r="AA85">
            <v>2201.9586237812732</v>
          </cell>
          <cell r="AB85">
            <v>2240.9786175580202</v>
          </cell>
          <cell r="AC85">
            <v>2279.9986113347672</v>
          </cell>
          <cell r="AD85">
            <v>2319.0186051115143</v>
          </cell>
          <cell r="AE85">
            <v>2358.0385988882613</v>
          </cell>
        </row>
        <row r="86">
          <cell r="G86">
            <v>698.06928427699506</v>
          </cell>
          <cell r="H86">
            <v>708.32070921300988</v>
          </cell>
          <cell r="I86">
            <v>718.57213414902469</v>
          </cell>
          <cell r="J86">
            <v>728.82355908503951</v>
          </cell>
          <cell r="K86">
            <v>739.07498402105432</v>
          </cell>
          <cell r="L86">
            <v>749.32640895706913</v>
          </cell>
          <cell r="M86">
            <v>759.57783389308383</v>
          </cell>
          <cell r="N86">
            <v>768.01287342852402</v>
          </cell>
          <cell r="O86">
            <v>776.4479129639642</v>
          </cell>
          <cell r="P86">
            <v>784.88295249940438</v>
          </cell>
          <cell r="Q86">
            <v>793.31799203484456</v>
          </cell>
          <cell r="R86">
            <v>801.75303157028475</v>
          </cell>
          <cell r="S86">
            <v>810.18807110572493</v>
          </cell>
          <cell r="T86">
            <v>818.62311064116511</v>
          </cell>
          <cell r="U86">
            <v>827.0581501766053</v>
          </cell>
          <cell r="V86">
            <v>835.49318971204548</v>
          </cell>
          <cell r="W86">
            <v>843.92822924748566</v>
          </cell>
          <cell r="X86">
            <v>852.36326878292584</v>
          </cell>
          <cell r="Y86">
            <v>860.79830831836603</v>
          </cell>
          <cell r="Z86">
            <v>869.23334785380621</v>
          </cell>
          <cell r="AA86">
            <v>827.05815017660575</v>
          </cell>
          <cell r="AB86">
            <v>838.1675080095082</v>
          </cell>
          <cell r="AC86">
            <v>849.27686584241064</v>
          </cell>
          <cell r="AD86">
            <v>860.38622367531309</v>
          </cell>
          <cell r="AE86">
            <v>871.49558150821554</v>
          </cell>
        </row>
        <row r="87">
          <cell r="G87">
            <v>1167</v>
          </cell>
          <cell r="H87">
            <v>1167</v>
          </cell>
          <cell r="I87">
            <v>1167</v>
          </cell>
          <cell r="J87">
            <v>1167</v>
          </cell>
          <cell r="K87">
            <v>1167</v>
          </cell>
          <cell r="L87">
            <v>1167</v>
          </cell>
          <cell r="M87">
            <v>1167</v>
          </cell>
          <cell r="N87">
            <v>1167</v>
          </cell>
          <cell r="O87">
            <v>1167</v>
          </cell>
          <cell r="P87">
            <v>1167</v>
          </cell>
          <cell r="Q87">
            <v>1167</v>
          </cell>
          <cell r="R87">
            <v>1167</v>
          </cell>
          <cell r="S87">
            <v>1167</v>
          </cell>
          <cell r="T87">
            <v>1167</v>
          </cell>
          <cell r="U87">
            <v>1167</v>
          </cell>
          <cell r="V87">
            <v>1167</v>
          </cell>
          <cell r="W87">
            <v>1167</v>
          </cell>
          <cell r="X87">
            <v>1167</v>
          </cell>
          <cell r="Y87">
            <v>1167</v>
          </cell>
          <cell r="Z87">
            <v>1167</v>
          </cell>
          <cell r="AA87">
            <v>1167</v>
          </cell>
          <cell r="AB87">
            <v>1167</v>
          </cell>
          <cell r="AC87">
            <v>1167</v>
          </cell>
          <cell r="AD87">
            <v>1167</v>
          </cell>
          <cell r="AE87">
            <v>1167</v>
          </cell>
        </row>
        <row r="88">
          <cell r="G88">
            <v>1185.5891467799934</v>
          </cell>
          <cell r="H88">
            <v>1211.1874468780647</v>
          </cell>
          <cell r="I88">
            <v>1236.7857469761361</v>
          </cell>
          <cell r="J88">
            <v>1262.3840470742075</v>
          </cell>
          <cell r="K88">
            <v>1287.9823471722789</v>
          </cell>
          <cell r="L88">
            <v>1313.5806472703503</v>
          </cell>
          <cell r="M88">
            <v>1339.1789473684209</v>
          </cell>
          <cell r="N88">
            <v>1363.3137548732943</v>
          </cell>
          <cell r="O88">
            <v>1387.4485623781677</v>
          </cell>
          <cell r="P88">
            <v>1411.5833698830411</v>
          </cell>
          <cell r="Q88">
            <v>1435.7181773879145</v>
          </cell>
          <cell r="R88">
            <v>1459.8529848927878</v>
          </cell>
          <cell r="S88">
            <v>1483.9877923976612</v>
          </cell>
          <cell r="T88">
            <v>1508.1225999025346</v>
          </cell>
          <cell r="U88">
            <v>1532.257407407408</v>
          </cell>
          <cell r="V88">
            <v>1556.3922149122814</v>
          </cell>
          <cell r="W88">
            <v>1580.5270224171547</v>
          </cell>
          <cell r="X88">
            <v>1604.6618299220281</v>
          </cell>
          <cell r="Y88">
            <v>1628.7966374269015</v>
          </cell>
          <cell r="Z88">
            <v>1652.9314449317749</v>
          </cell>
          <cell r="AA88">
            <v>1532.2574074074075</v>
          </cell>
          <cell r="AB88">
            <v>1537.9043981481482</v>
          </cell>
          <cell r="AC88">
            <v>1543.5513888888888</v>
          </cell>
          <cell r="AD88">
            <v>1549.1983796296295</v>
          </cell>
          <cell r="AE88">
            <v>1554.8453703703701</v>
          </cell>
        </row>
        <row r="89">
          <cell r="BD89">
            <v>2235.631051340652</v>
          </cell>
        </row>
        <row r="95">
          <cell r="G95">
            <v>2189.132116156165</v>
          </cell>
          <cell r="H95">
            <v>2153.2906631184565</v>
          </cell>
          <cell r="I95">
            <v>2117.4492100807479</v>
          </cell>
          <cell r="J95">
            <v>2081.6077570430393</v>
          </cell>
          <cell r="K95">
            <v>2045.7663040053308</v>
          </cell>
          <cell r="L95">
            <v>2009.9248509676222</v>
          </cell>
          <cell r="M95">
            <v>1974.083397929913</v>
          </cell>
          <cell r="N95">
            <v>2052.2554545152962</v>
          </cell>
          <cell r="O95">
            <v>2130.4275111006791</v>
          </cell>
          <cell r="P95">
            <v>2208.5995676860621</v>
          </cell>
          <cell r="Q95">
            <v>2286.771624271445</v>
          </cell>
          <cell r="R95">
            <v>2364.943680856828</v>
          </cell>
          <cell r="S95">
            <v>2443.115737442211</v>
          </cell>
          <cell r="T95">
            <v>2521.2877940275939</v>
          </cell>
          <cell r="U95">
            <v>2599.4598506129769</v>
          </cell>
          <cell r="V95">
            <v>2677.6319071983598</v>
          </cell>
          <cell r="W95">
            <v>2755.8039637837428</v>
          </cell>
          <cell r="X95">
            <v>2833.9760203691258</v>
          </cell>
          <cell r="Y95">
            <v>2912.1480769545087</v>
          </cell>
          <cell r="Z95">
            <v>2990.3201335398917</v>
          </cell>
          <cell r="AA95">
            <v>2599.4598506129778</v>
          </cell>
          <cell r="AB95">
            <v>2551.8698894298795</v>
          </cell>
          <cell r="AC95">
            <v>2504.2799282467813</v>
          </cell>
          <cell r="AD95">
            <v>2456.6899670636831</v>
          </cell>
          <cell r="AE95">
            <v>2409.1000058805848</v>
          </cell>
        </row>
        <row r="96">
          <cell r="G96">
            <v>698.06928427699506</v>
          </cell>
          <cell r="H96">
            <v>708.32070921300988</v>
          </cell>
          <cell r="I96">
            <v>718.57213414902469</v>
          </cell>
          <cell r="J96">
            <v>728.82355908503951</v>
          </cell>
          <cell r="K96">
            <v>739.07498402105432</v>
          </cell>
          <cell r="L96">
            <v>749.32640895706913</v>
          </cell>
          <cell r="M96">
            <v>759.57783389308383</v>
          </cell>
          <cell r="N96">
            <v>768.01287342852402</v>
          </cell>
          <cell r="O96">
            <v>776.4479129639642</v>
          </cell>
          <cell r="P96">
            <v>784.88295249940438</v>
          </cell>
          <cell r="Q96">
            <v>793.31799203484456</v>
          </cell>
          <cell r="R96">
            <v>801.75303157028475</v>
          </cell>
          <cell r="S96">
            <v>810.18807110572493</v>
          </cell>
          <cell r="T96">
            <v>818.62311064116511</v>
          </cell>
          <cell r="U96">
            <v>827.0581501766053</v>
          </cell>
          <cell r="V96">
            <v>835.49318971204548</v>
          </cell>
          <cell r="W96">
            <v>843.92822924748566</v>
          </cell>
          <cell r="X96">
            <v>852.36326878292584</v>
          </cell>
          <cell r="Y96">
            <v>860.79830831836603</v>
          </cell>
          <cell r="Z96">
            <v>869.23334785380621</v>
          </cell>
          <cell r="AA96">
            <v>827.05815017660575</v>
          </cell>
          <cell r="AB96">
            <v>838.1675080095082</v>
          </cell>
          <cell r="AC96">
            <v>849.27686584241064</v>
          </cell>
          <cell r="AD96">
            <v>860.38622367531309</v>
          </cell>
          <cell r="AE96">
            <v>871.49558150821554</v>
          </cell>
        </row>
        <row r="97">
          <cell r="G97">
            <v>1167</v>
          </cell>
          <cell r="H97">
            <v>1167</v>
          </cell>
          <cell r="I97">
            <v>1167</v>
          </cell>
          <cell r="J97">
            <v>1167</v>
          </cell>
          <cell r="K97">
            <v>1167</v>
          </cell>
          <cell r="L97">
            <v>1167</v>
          </cell>
          <cell r="M97">
            <v>1167</v>
          </cell>
          <cell r="N97">
            <v>1167</v>
          </cell>
          <cell r="O97">
            <v>1167</v>
          </cell>
          <cell r="P97">
            <v>1167</v>
          </cell>
          <cell r="Q97">
            <v>1167</v>
          </cell>
          <cell r="R97">
            <v>1167</v>
          </cell>
          <cell r="S97">
            <v>1167</v>
          </cell>
          <cell r="T97">
            <v>1167</v>
          </cell>
          <cell r="U97">
            <v>1167</v>
          </cell>
          <cell r="V97">
            <v>1167</v>
          </cell>
          <cell r="W97">
            <v>1167</v>
          </cell>
          <cell r="X97">
            <v>1167</v>
          </cell>
          <cell r="Y97">
            <v>1167</v>
          </cell>
          <cell r="Z97">
            <v>1167</v>
          </cell>
          <cell r="AA97">
            <v>1167</v>
          </cell>
          <cell r="AB97">
            <v>1167</v>
          </cell>
          <cell r="AC97">
            <v>1167</v>
          </cell>
          <cell r="AD97">
            <v>1167</v>
          </cell>
          <cell r="AE97">
            <v>1167</v>
          </cell>
        </row>
        <row r="98">
          <cell r="G98">
            <v>1352.0807344379759</v>
          </cell>
          <cell r="H98">
            <v>1364.8439453649801</v>
          </cell>
          <cell r="I98">
            <v>1377.6071562919842</v>
          </cell>
          <cell r="J98">
            <v>1390.3703672189883</v>
          </cell>
          <cell r="K98">
            <v>1403.1335781459925</v>
          </cell>
          <cell r="L98">
            <v>1415.8967890729966</v>
          </cell>
          <cell r="M98">
            <v>1428.66</v>
          </cell>
          <cell r="N98">
            <v>1488.9047619047619</v>
          </cell>
          <cell r="O98">
            <v>1549.1495238095238</v>
          </cell>
          <cell r="P98">
            <v>1609.3942857142856</v>
          </cell>
          <cell r="Q98">
            <v>1669.6390476190475</v>
          </cell>
          <cell r="R98">
            <v>1729.8838095238093</v>
          </cell>
          <cell r="S98">
            <v>1790.1285714285711</v>
          </cell>
          <cell r="T98">
            <v>1850.373333333333</v>
          </cell>
          <cell r="U98">
            <v>1910.6180952380948</v>
          </cell>
          <cell r="V98">
            <v>1970.8628571428567</v>
          </cell>
          <cell r="W98">
            <v>2031.1076190476185</v>
          </cell>
          <cell r="X98">
            <v>2091.3523809523804</v>
          </cell>
          <cell r="Y98">
            <v>2151.5971428571424</v>
          </cell>
          <cell r="Z98">
            <v>2211.8419047619045</v>
          </cell>
          <cell r="AA98">
            <v>1910.6180952380955</v>
          </cell>
          <cell r="AB98">
            <v>1897.2483333333337</v>
          </cell>
          <cell r="AC98">
            <v>1883.8785714285718</v>
          </cell>
          <cell r="AD98">
            <v>1870.50880952381</v>
          </cell>
          <cell r="AE98">
            <v>1857.1390476190481</v>
          </cell>
        </row>
        <row r="99">
          <cell r="BD99">
            <v>2422.0857250920008</v>
          </cell>
        </row>
      </sheetData>
      <sheetData sheetId="5">
        <row r="24">
          <cell r="G24">
            <v>19224</v>
          </cell>
          <cell r="H24">
            <v>20881</v>
          </cell>
          <cell r="I24">
            <v>22030</v>
          </cell>
          <cell r="J24">
            <v>26693</v>
          </cell>
          <cell r="K24">
            <v>29534</v>
          </cell>
          <cell r="L24">
            <v>25256</v>
          </cell>
          <cell r="M24">
            <v>32825</v>
          </cell>
          <cell r="N24">
            <v>33591</v>
          </cell>
          <cell r="O24">
            <v>34363</v>
          </cell>
          <cell r="P24">
            <v>28330</v>
          </cell>
          <cell r="Q24">
            <v>28658</v>
          </cell>
          <cell r="R24">
            <v>28846</v>
          </cell>
          <cell r="S24">
            <v>29714</v>
          </cell>
          <cell r="T24">
            <v>28101</v>
          </cell>
          <cell r="U24">
            <v>25350</v>
          </cell>
          <cell r="V24">
            <v>26054</v>
          </cell>
          <cell r="W24">
            <v>30098</v>
          </cell>
          <cell r="X24">
            <v>34243</v>
          </cell>
          <cell r="Y24">
            <v>36326</v>
          </cell>
          <cell r="Z24">
            <v>40247</v>
          </cell>
          <cell r="AA24">
            <v>36985</v>
          </cell>
          <cell r="AB24">
            <v>30373</v>
          </cell>
          <cell r="AC24">
            <v>18826</v>
          </cell>
          <cell r="AD24">
            <v>13391</v>
          </cell>
          <cell r="AE24">
            <v>14886</v>
          </cell>
        </row>
        <row r="25">
          <cell r="G25">
            <v>14869.183557824352</v>
          </cell>
          <cell r="H25">
            <v>15220.21190520253</v>
          </cell>
          <cell r="I25">
            <v>18940.327900324999</v>
          </cell>
          <cell r="J25">
            <v>18837.087988326672</v>
          </cell>
          <cell r="K25">
            <v>17883.866659845167</v>
          </cell>
          <cell r="L25">
            <v>8123.2235993523336</v>
          </cell>
          <cell r="M25">
            <v>7903.1488702815295</v>
          </cell>
          <cell r="N25">
            <v>7592.1801314599406</v>
          </cell>
          <cell r="O25">
            <v>9401.6361134168346</v>
          </cell>
          <cell r="P25">
            <v>9701.2779324751245</v>
          </cell>
          <cell r="Q25">
            <v>11104.526723200062</v>
          </cell>
          <cell r="R25">
            <v>10897.632074550364</v>
          </cell>
          <cell r="S25">
            <v>12645.60766842474</v>
          </cell>
          <cell r="T25">
            <v>11965.262831791384</v>
          </cell>
          <cell r="U25">
            <v>10483.919915783859</v>
          </cell>
          <cell r="V25">
            <v>9971.9026959155963</v>
          </cell>
          <cell r="W25">
            <v>7253.9578552287549</v>
          </cell>
          <cell r="X25">
            <v>7119.6062546632547</v>
          </cell>
          <cell r="Y25">
            <v>7985.0504417912043</v>
          </cell>
          <cell r="Z25">
            <v>8677.2745487052198</v>
          </cell>
          <cell r="AA25">
            <v>9569.5883473366248</v>
          </cell>
          <cell r="AB25">
            <v>10771.842399662728</v>
          </cell>
          <cell r="AC25">
            <v>8763.9200796845034</v>
          </cell>
          <cell r="AD25">
            <v>2981.3702838569475</v>
          </cell>
          <cell r="AE25">
            <v>3522.5521445353306</v>
          </cell>
        </row>
        <row r="26">
          <cell r="G26">
            <v>968.81644217564758</v>
          </cell>
          <cell r="H26">
            <v>1167.7880947974693</v>
          </cell>
          <cell r="I26">
            <v>1180.6720996750003</v>
          </cell>
          <cell r="J26">
            <v>1129.91201167333</v>
          </cell>
          <cell r="K26">
            <v>657.13334015483224</v>
          </cell>
          <cell r="L26">
            <v>654.77640064766615</v>
          </cell>
          <cell r="M26">
            <v>652.8511297184707</v>
          </cell>
          <cell r="N26">
            <v>756.81986854005959</v>
          </cell>
          <cell r="O26">
            <v>787.36388658316514</v>
          </cell>
          <cell r="P26">
            <v>872.72206752487591</v>
          </cell>
          <cell r="Q26">
            <v>879.4732767999385</v>
          </cell>
          <cell r="R26">
            <v>984.36792544963578</v>
          </cell>
          <cell r="S26">
            <v>957.39233157526019</v>
          </cell>
          <cell r="T26">
            <v>887.73716820861637</v>
          </cell>
          <cell r="U26">
            <v>863.08008421613988</v>
          </cell>
          <cell r="V26">
            <v>722.09730408440362</v>
          </cell>
          <cell r="W26">
            <v>726.04214477124526</v>
          </cell>
          <cell r="X26">
            <v>786.3937453367455</v>
          </cell>
          <cell r="Y26">
            <v>838.94955820879602</v>
          </cell>
          <cell r="Z26">
            <v>904.72545129478021</v>
          </cell>
          <cell r="AA26">
            <v>978.41165266337521</v>
          </cell>
          <cell r="AB26">
            <v>852.15760033727156</v>
          </cell>
          <cell r="AC26">
            <v>520.07992031549577</v>
          </cell>
          <cell r="AD26">
            <v>564.62971614305252</v>
          </cell>
          <cell r="AE26">
            <v>705.44785546466926</v>
          </cell>
        </row>
        <row r="27">
          <cell r="G27">
            <v>4550</v>
          </cell>
          <cell r="H27">
            <v>3873</v>
          </cell>
          <cell r="I27">
            <v>4184</v>
          </cell>
          <cell r="J27">
            <v>4397</v>
          </cell>
          <cell r="K27">
            <v>5645</v>
          </cell>
          <cell r="L27">
            <v>5353</v>
          </cell>
          <cell r="M27">
            <v>5964</v>
          </cell>
          <cell r="N27">
            <v>6849</v>
          </cell>
          <cell r="O27">
            <v>7332</v>
          </cell>
          <cell r="P27">
            <v>7252</v>
          </cell>
          <cell r="Q27">
            <v>6257</v>
          </cell>
          <cell r="R27">
            <v>6419</v>
          </cell>
          <cell r="S27">
            <v>6874</v>
          </cell>
          <cell r="T27">
            <v>5339</v>
          </cell>
          <cell r="U27">
            <v>3853</v>
          </cell>
          <cell r="V27">
            <v>2971</v>
          </cell>
          <cell r="W27">
            <v>2933</v>
          </cell>
          <cell r="X27">
            <v>2868</v>
          </cell>
          <cell r="Y27">
            <v>2705</v>
          </cell>
          <cell r="Z27">
            <v>2723</v>
          </cell>
          <cell r="AA27">
            <v>2653</v>
          </cell>
          <cell r="AB27">
            <v>2063</v>
          </cell>
          <cell r="AC27">
            <v>1621</v>
          </cell>
          <cell r="AD27">
            <v>859</v>
          </cell>
          <cell r="AE27">
            <v>681</v>
          </cell>
        </row>
        <row r="34">
          <cell r="G34">
            <v>2868</v>
          </cell>
          <cell r="H34">
            <v>2692</v>
          </cell>
          <cell r="I34">
            <v>2813</v>
          </cell>
          <cell r="J34">
            <v>3536</v>
          </cell>
          <cell r="K34">
            <v>4754</v>
          </cell>
          <cell r="L34">
            <v>5803</v>
          </cell>
          <cell r="M34">
            <v>8453</v>
          </cell>
          <cell r="N34">
            <v>9522</v>
          </cell>
          <cell r="O34">
            <v>10120</v>
          </cell>
          <cell r="P34">
            <v>8784</v>
          </cell>
          <cell r="Q34">
            <v>9538</v>
          </cell>
          <cell r="R34">
            <v>9107</v>
          </cell>
          <cell r="S34">
            <v>10575</v>
          </cell>
          <cell r="T34">
            <v>10544</v>
          </cell>
          <cell r="U34">
            <v>9631</v>
          </cell>
          <cell r="V34">
            <v>9441</v>
          </cell>
          <cell r="W34">
            <v>10730</v>
          </cell>
          <cell r="X34">
            <v>12976</v>
          </cell>
          <cell r="Y34">
            <v>15094</v>
          </cell>
          <cell r="Z34">
            <v>18771</v>
          </cell>
          <cell r="AA34">
            <v>15444</v>
          </cell>
          <cell r="AB34">
            <v>9693</v>
          </cell>
          <cell r="AC34">
            <v>6027</v>
          </cell>
          <cell r="AD34">
            <v>4336</v>
          </cell>
          <cell r="AE34">
            <v>3706</v>
          </cell>
        </row>
        <row r="35">
          <cell r="G35">
            <v>848.82991832591654</v>
          </cell>
          <cell r="H35">
            <v>518.17882714524762</v>
          </cell>
          <cell r="I35">
            <v>288.37484437276629</v>
          </cell>
          <cell r="J35">
            <v>818.68632809921849</v>
          </cell>
          <cell r="K35">
            <v>922.54881309467987</v>
          </cell>
          <cell r="L35">
            <v>713.12107820425172</v>
          </cell>
          <cell r="M35">
            <v>1322.6430437243826</v>
          </cell>
          <cell r="N35">
            <v>1874.8440142054371</v>
          </cell>
          <cell r="O35">
            <v>2484.0690897878753</v>
          </cell>
          <cell r="P35">
            <v>1754.5624245646084</v>
          </cell>
          <cell r="Q35">
            <v>1502.6818009503679</v>
          </cell>
          <cell r="R35">
            <v>1099.0598706051132</v>
          </cell>
          <cell r="S35">
            <v>998.51700550573537</v>
          </cell>
          <cell r="T35">
            <v>1279.6542411025091</v>
          </cell>
          <cell r="U35">
            <v>931.97705912690287</v>
          </cell>
          <cell r="V35">
            <v>1416.4873706075907</v>
          </cell>
          <cell r="W35">
            <v>1622.1096316302473</v>
          </cell>
          <cell r="X35">
            <v>1725.2037386728252</v>
          </cell>
          <cell r="Y35">
            <v>1627.7922787378966</v>
          </cell>
          <cell r="Z35">
            <v>1461.0310065714518</v>
          </cell>
          <cell r="AA35">
            <v>1503.1641209172849</v>
          </cell>
          <cell r="AB35">
            <v>1434.6085653222435</v>
          </cell>
          <cell r="AC35">
            <v>616.53672479350837</v>
          </cell>
          <cell r="AD35">
            <v>410.6655928821981</v>
          </cell>
          <cell r="AE35">
            <v>283.5340494616637</v>
          </cell>
        </row>
        <row r="36">
          <cell r="G36">
            <v>45.170081674083427</v>
          </cell>
          <cell r="H36">
            <v>35.82117285475239</v>
          </cell>
          <cell r="I36">
            <v>62.625155627233696</v>
          </cell>
          <cell r="J36">
            <v>68.313671900781529</v>
          </cell>
          <cell r="K36">
            <v>60.451186905320142</v>
          </cell>
          <cell r="L36">
            <v>93.878921795748312</v>
          </cell>
          <cell r="M36">
            <v>125.35695627561738</v>
          </cell>
          <cell r="N36">
            <v>157.15598579456281</v>
          </cell>
          <cell r="O36">
            <v>120.93091021212476</v>
          </cell>
          <cell r="P36">
            <v>108.43757543539168</v>
          </cell>
          <cell r="Q36">
            <v>88.318199049632</v>
          </cell>
          <cell r="R36">
            <v>84.940129394886824</v>
          </cell>
          <cell r="S36">
            <v>100.48299449426467</v>
          </cell>
          <cell r="T36">
            <v>84.345758897490967</v>
          </cell>
          <cell r="U36">
            <v>113.02294087309717</v>
          </cell>
          <cell r="V36">
            <v>126.51262939240925</v>
          </cell>
          <cell r="W36">
            <v>133.89036836975254</v>
          </cell>
          <cell r="X36">
            <v>129.79626132717482</v>
          </cell>
          <cell r="Y36">
            <v>122.20772126210333</v>
          </cell>
          <cell r="Z36">
            <v>125.96899342854817</v>
          </cell>
          <cell r="AA36">
            <v>120.8358790827151</v>
          </cell>
          <cell r="AB36">
            <v>73.391434677756436</v>
          </cell>
          <cell r="AC36">
            <v>61.463275206491645</v>
          </cell>
          <cell r="AD36">
            <v>55.334407117801909</v>
          </cell>
          <cell r="AE36">
            <v>72.465950538336273</v>
          </cell>
        </row>
        <row r="37">
          <cell r="G37">
            <v>838</v>
          </cell>
          <cell r="H37">
            <v>605</v>
          </cell>
          <cell r="I37">
            <v>572</v>
          </cell>
          <cell r="J37">
            <v>703</v>
          </cell>
          <cell r="K37">
            <v>820</v>
          </cell>
          <cell r="L37">
            <v>1089</v>
          </cell>
          <cell r="M37">
            <v>1696</v>
          </cell>
          <cell r="N37">
            <v>2779</v>
          </cell>
          <cell r="O37">
            <v>3712</v>
          </cell>
          <cell r="P37">
            <v>3167</v>
          </cell>
          <cell r="Q37">
            <v>2635</v>
          </cell>
          <cell r="R37">
            <v>2634</v>
          </cell>
          <cell r="S37">
            <v>2980</v>
          </cell>
          <cell r="T37">
            <v>2343</v>
          </cell>
          <cell r="U37">
            <v>1317</v>
          </cell>
          <cell r="V37">
            <v>998</v>
          </cell>
          <cell r="W37">
            <v>1042</v>
          </cell>
          <cell r="X37">
            <v>785</v>
          </cell>
          <cell r="Y37">
            <v>765</v>
          </cell>
          <cell r="Z37">
            <v>798</v>
          </cell>
          <cell r="AA37">
            <v>849</v>
          </cell>
          <cell r="AB37">
            <v>721</v>
          </cell>
          <cell r="AC37">
            <v>526</v>
          </cell>
          <cell r="AD37">
            <v>273</v>
          </cell>
          <cell r="AE37">
            <v>283</v>
          </cell>
        </row>
        <row r="44">
          <cell r="G44">
            <v>972.4</v>
          </cell>
          <cell r="H44">
            <v>825.5</v>
          </cell>
          <cell r="I44">
            <v>730.6</v>
          </cell>
          <cell r="J44">
            <v>696.80000000000007</v>
          </cell>
          <cell r="K44">
            <v>925.6</v>
          </cell>
          <cell r="L44">
            <v>1349.4</v>
          </cell>
          <cell r="M44">
            <v>2454.4</v>
          </cell>
          <cell r="N44">
            <v>2601.3000000000002</v>
          </cell>
          <cell r="O44">
            <v>2906.8</v>
          </cell>
          <cell r="P44">
            <v>2382.9</v>
          </cell>
          <cell r="Q44">
            <v>2070.9</v>
          </cell>
          <cell r="R44">
            <v>1963</v>
          </cell>
          <cell r="S44">
            <v>1986.4</v>
          </cell>
          <cell r="T44">
            <v>2096.9</v>
          </cell>
          <cell r="U44">
            <v>2020.2</v>
          </cell>
          <cell r="V44">
            <v>2246.4</v>
          </cell>
          <cell r="W44">
            <v>2694.9</v>
          </cell>
          <cell r="X44">
            <v>3138.2000000000003</v>
          </cell>
          <cell r="Y44">
            <v>4468.1000000000004</v>
          </cell>
          <cell r="Z44">
            <v>4390.1000000000004</v>
          </cell>
          <cell r="AA44">
            <v>4347.2</v>
          </cell>
          <cell r="AB44">
            <v>3862.3</v>
          </cell>
          <cell r="AC44">
            <v>2616.9</v>
          </cell>
          <cell r="AD44">
            <v>1831.7</v>
          </cell>
          <cell r="AE44">
            <v>1666.6000000000001</v>
          </cell>
        </row>
        <row r="45">
          <cell r="G45">
            <v>474.93825094095956</v>
          </cell>
          <cell r="H45">
            <v>125.55342428746027</v>
          </cell>
          <cell r="I45">
            <v>239.38975865025668</v>
          </cell>
          <cell r="J45">
            <v>86.494038342320181</v>
          </cell>
          <cell r="K45">
            <v>253.07778115310504</v>
          </cell>
          <cell r="L45">
            <v>443.40968982992769</v>
          </cell>
          <cell r="M45">
            <v>238.40668933003624</v>
          </cell>
          <cell r="N45">
            <v>450.83862929341456</v>
          </cell>
          <cell r="O45">
            <v>732.37259269994001</v>
          </cell>
          <cell r="P45">
            <v>865.92745922778568</v>
          </cell>
          <cell r="Q45">
            <v>1098.5131099856153</v>
          </cell>
          <cell r="R45">
            <v>785.96545249482699</v>
          </cell>
          <cell r="S45">
            <v>745.40877474760293</v>
          </cell>
          <cell r="T45">
            <v>685.7461288484983</v>
          </cell>
          <cell r="U45">
            <v>667.72203160881213</v>
          </cell>
          <cell r="V45">
            <v>593.63332238391354</v>
          </cell>
          <cell r="W45">
            <v>1035.9518784735571</v>
          </cell>
          <cell r="X45">
            <v>903.3500469773611</v>
          </cell>
          <cell r="Y45">
            <v>893.8619142539435</v>
          </cell>
          <cell r="Z45">
            <v>928.12087639779793</v>
          </cell>
          <cell r="AA45">
            <v>772.11945727824411</v>
          </cell>
          <cell r="AB45">
            <v>709.88601514140555</v>
          </cell>
          <cell r="AC45">
            <v>356.68663359518177</v>
          </cell>
          <cell r="AD45">
            <v>136.66696241508441</v>
          </cell>
          <cell r="AE45">
            <v>367.84636582419688</v>
          </cell>
        </row>
        <row r="46">
          <cell r="G46">
            <v>26.061749059040462</v>
          </cell>
          <cell r="H46">
            <v>31.446575712539726</v>
          </cell>
          <cell r="I46">
            <v>24.610241349743323</v>
          </cell>
          <cell r="J46">
            <v>33.505961657679826</v>
          </cell>
          <cell r="K46">
            <v>42.922218846894957</v>
          </cell>
          <cell r="L46">
            <v>33.5903101700723</v>
          </cell>
          <cell r="M46">
            <v>45.593310669963749</v>
          </cell>
          <cell r="N46">
            <v>61.161370706585451</v>
          </cell>
          <cell r="O46">
            <v>69.627407300060014</v>
          </cell>
          <cell r="P46">
            <v>82.072540772214268</v>
          </cell>
          <cell r="Q46">
            <v>66.486890014384684</v>
          </cell>
          <cell r="R46">
            <v>65.034547505173009</v>
          </cell>
          <cell r="S46">
            <v>62.591225252397024</v>
          </cell>
          <cell r="T46">
            <v>62.253871151501713</v>
          </cell>
          <cell r="U46">
            <v>60.277968391187819</v>
          </cell>
          <cell r="V46">
            <v>85.366677616086406</v>
          </cell>
          <cell r="W46">
            <v>79.048121526442912</v>
          </cell>
          <cell r="X46">
            <v>79.649953022638883</v>
          </cell>
          <cell r="Y46">
            <v>82.138085746056518</v>
          </cell>
          <cell r="Z46">
            <v>73.879123602202057</v>
          </cell>
          <cell r="AA46">
            <v>69.880542721755916</v>
          </cell>
          <cell r="AB46">
            <v>49.113984858594421</v>
          </cell>
          <cell r="AC46">
            <v>37.313366404818197</v>
          </cell>
          <cell r="AD46">
            <v>52.333037584915587</v>
          </cell>
          <cell r="AE46">
            <v>68.15363417580312</v>
          </cell>
        </row>
        <row r="47">
          <cell r="G47">
            <v>667</v>
          </cell>
          <cell r="H47">
            <v>514</v>
          </cell>
          <cell r="I47">
            <v>441</v>
          </cell>
          <cell r="J47">
            <v>480</v>
          </cell>
          <cell r="K47">
            <v>505</v>
          </cell>
          <cell r="L47">
            <v>653</v>
          </cell>
          <cell r="M47">
            <v>1021</v>
          </cell>
          <cell r="N47">
            <v>1453</v>
          </cell>
          <cell r="O47">
            <v>1871</v>
          </cell>
          <cell r="P47">
            <v>1772</v>
          </cell>
          <cell r="Q47">
            <v>1749</v>
          </cell>
          <cell r="R47">
            <v>1681</v>
          </cell>
          <cell r="S47">
            <v>1919</v>
          </cell>
          <cell r="T47">
            <v>1736</v>
          </cell>
          <cell r="U47">
            <v>1195</v>
          </cell>
          <cell r="V47">
            <v>922</v>
          </cell>
          <cell r="W47">
            <v>972</v>
          </cell>
          <cell r="X47">
            <v>827</v>
          </cell>
          <cell r="Y47">
            <v>697</v>
          </cell>
          <cell r="Z47">
            <v>641</v>
          </cell>
          <cell r="AA47">
            <v>611</v>
          </cell>
          <cell r="AB47">
            <v>593</v>
          </cell>
          <cell r="AC47">
            <v>437</v>
          </cell>
          <cell r="AD47">
            <v>290</v>
          </cell>
          <cell r="AE47">
            <v>325</v>
          </cell>
        </row>
        <row r="54">
          <cell r="G54">
            <v>29614.268</v>
          </cell>
          <cell r="H54">
            <v>32248.535</v>
          </cell>
          <cell r="I54">
            <v>34559.441999999995</v>
          </cell>
          <cell r="J54">
            <v>42040.175999999999</v>
          </cell>
          <cell r="K54">
            <v>48415.591999999997</v>
          </cell>
          <cell r="L54">
            <v>44234.157999999996</v>
          </cell>
          <cell r="M54">
            <v>57584.008000000002</v>
          </cell>
          <cell r="N54">
            <v>61360.741000000002</v>
          </cell>
          <cell r="O54">
            <v>63637.876000000004</v>
          </cell>
          <cell r="P54">
            <v>54867.252999999997</v>
          </cell>
          <cell r="Q54">
            <v>57384.413</v>
          </cell>
          <cell r="R54">
            <v>56006.91</v>
          </cell>
          <cell r="S54">
            <v>58939.248</v>
          </cell>
          <cell r="T54">
            <v>56527.233</v>
          </cell>
          <cell r="U54">
            <v>51608.513999999996</v>
          </cell>
          <cell r="V54">
            <v>52738.448000000004</v>
          </cell>
          <cell r="W54">
            <v>59782.093000000001</v>
          </cell>
          <cell r="X54">
            <v>67688.774000000005</v>
          </cell>
          <cell r="Y54">
            <v>74522.816999999995</v>
          </cell>
          <cell r="Z54">
            <v>84872.357000000004</v>
          </cell>
          <cell r="AA54">
            <v>75289.903999999995</v>
          </cell>
          <cell r="AB54">
            <v>57664.510999999999</v>
          </cell>
          <cell r="AC54">
            <v>34509.633000000002</v>
          </cell>
          <cell r="AD54">
            <v>24099.069</v>
          </cell>
          <cell r="AE54">
            <v>24846.962</v>
          </cell>
        </row>
        <row r="55">
          <cell r="G55">
            <v>18929.763197074921</v>
          </cell>
          <cell r="H55">
            <v>19012.285997102455</v>
          </cell>
          <cell r="I55">
            <v>22080.05399967837</v>
          </cell>
          <cell r="J55">
            <v>28601.778161129085</v>
          </cell>
          <cell r="K55">
            <v>27202.893689869059</v>
          </cell>
          <cell r="L55">
            <v>12390.210937882894</v>
          </cell>
          <cell r="M55">
            <v>12173.152842775997</v>
          </cell>
          <cell r="N55">
            <v>12361.89700061282</v>
          </cell>
          <cell r="O55">
            <v>17122.743158401601</v>
          </cell>
          <cell r="P55">
            <v>18662.733640245107</v>
          </cell>
          <cell r="Q55">
            <v>21954.730458996564</v>
          </cell>
          <cell r="R55">
            <v>20000.57314201623</v>
          </cell>
          <cell r="S55">
            <v>20642.129902132976</v>
          </cell>
          <cell r="T55">
            <v>18328.494801049026</v>
          </cell>
          <cell r="U55">
            <v>14151.270582179823</v>
          </cell>
          <cell r="V55">
            <v>14626.267683576692</v>
          </cell>
          <cell r="W55">
            <v>12028.647109827845</v>
          </cell>
          <cell r="X55">
            <v>13046.576324182057</v>
          </cell>
          <cell r="Y55">
            <v>13957.232094298251</v>
          </cell>
          <cell r="Z55">
            <v>13931.004497270837</v>
          </cell>
          <cell r="AA55">
            <v>15900.995334173014</v>
          </cell>
          <cell r="AB55">
            <v>15570.247880584542</v>
          </cell>
          <cell r="AC55">
            <v>11944.723214001346</v>
          </cell>
          <cell r="AD55">
            <v>4141.9202192737603</v>
          </cell>
          <cell r="AE55">
            <v>4082.3550519108021</v>
          </cell>
        </row>
        <row r="56">
          <cell r="G56">
            <v>1541.8068029250769</v>
          </cell>
          <cell r="H56">
            <v>1789.2040028975434</v>
          </cell>
          <cell r="I56">
            <v>2697.4260003216259</v>
          </cell>
          <cell r="J56">
            <v>2452.6218388709185</v>
          </cell>
          <cell r="K56">
            <v>1250.8263101309403</v>
          </cell>
          <cell r="L56">
            <v>1272.6790621171076</v>
          </cell>
          <cell r="M56">
            <v>1783.7271572240043</v>
          </cell>
          <cell r="N56">
            <v>2321.94299938718</v>
          </cell>
          <cell r="O56">
            <v>2678.3968415983995</v>
          </cell>
          <cell r="P56">
            <v>3071.6263597548932</v>
          </cell>
          <cell r="Q56">
            <v>2881.3195410034377</v>
          </cell>
          <cell r="R56">
            <v>2811.4968579837696</v>
          </cell>
          <cell r="S56">
            <v>2476.4300978670262</v>
          </cell>
          <cell r="T56">
            <v>2052.8651989509744</v>
          </cell>
          <cell r="U56">
            <v>2155.6894178201746</v>
          </cell>
          <cell r="V56">
            <v>2035.7623164233073</v>
          </cell>
          <cell r="W56">
            <v>2249.9028901721549</v>
          </cell>
          <cell r="X56">
            <v>2341.7336758179449</v>
          </cell>
          <cell r="Y56">
            <v>2340.0879057017487</v>
          </cell>
          <cell r="Z56">
            <v>2581.1355027291629</v>
          </cell>
          <cell r="AA56">
            <v>2450.9446658269858</v>
          </cell>
          <cell r="AB56">
            <v>2125.3821194154557</v>
          </cell>
          <cell r="AC56">
            <v>1478.8567859986533</v>
          </cell>
          <cell r="AD56">
            <v>1471.80978072624</v>
          </cell>
          <cell r="AE56">
            <v>1909.1649480891979</v>
          </cell>
        </row>
        <row r="57">
          <cell r="G57">
            <v>8065.1900000000005</v>
          </cell>
          <cell r="H57">
            <v>7680.98</v>
          </cell>
          <cell r="I57">
            <v>8859.369999999999</v>
          </cell>
          <cell r="J57">
            <v>9760.6</v>
          </cell>
          <cell r="K57">
            <v>11657.85</v>
          </cell>
          <cell r="L57">
            <v>11534.21</v>
          </cell>
          <cell r="M57">
            <v>13344.97</v>
          </cell>
          <cell r="N57">
            <v>16910.21</v>
          </cell>
          <cell r="O57">
            <v>19707.47</v>
          </cell>
          <cell r="P57">
            <v>18879.04</v>
          </cell>
          <cell r="Q57">
            <v>16372.93</v>
          </cell>
          <cell r="R57">
            <v>16578.169999999998</v>
          </cell>
          <cell r="S57">
            <v>17170.830000000002</v>
          </cell>
          <cell r="T57">
            <v>13873.52</v>
          </cell>
          <cell r="U57">
            <v>9050.15</v>
          </cell>
          <cell r="V57">
            <v>6886.54</v>
          </cell>
          <cell r="W57">
            <v>7046.04</v>
          </cell>
          <cell r="X57">
            <v>6539.3899999999994</v>
          </cell>
          <cell r="Y57">
            <v>6359.29</v>
          </cell>
          <cell r="Z57">
            <v>6381.37</v>
          </cell>
          <cell r="AA57">
            <v>6080.27</v>
          </cell>
          <cell r="AB57">
            <v>4894.01</v>
          </cell>
          <cell r="AC57">
            <v>3674.09</v>
          </cell>
          <cell r="AD57">
            <v>2014.3</v>
          </cell>
          <cell r="AE57">
            <v>1796.25</v>
          </cell>
        </row>
      </sheetData>
      <sheetData sheetId="6">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Low</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7">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Base</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row r="208">
          <cell r="G208" t="str">
            <v>Low</v>
          </cell>
          <cell r="H208">
            <v>42.389799174074071</v>
          </cell>
          <cell r="I208">
            <v>36.465809974074077</v>
          </cell>
          <cell r="J208">
            <v>35.569335074074075</v>
          </cell>
          <cell r="K208">
            <v>38.272286974074078</v>
          </cell>
          <cell r="L208">
            <v>34.157084474074075</v>
          </cell>
          <cell r="M208">
            <v>35.53257534037408</v>
          </cell>
          <cell r="N208">
            <v>36.773434690474069</v>
          </cell>
          <cell r="O208">
            <v>42.359566936074067</v>
          </cell>
          <cell r="P208">
            <v>51.593021086074074</v>
          </cell>
          <cell r="Q208">
            <v>51.05823207407407</v>
          </cell>
          <cell r="R208">
            <v>58.828523630074066</v>
          </cell>
          <cell r="S208">
            <v>69.276658966074081</v>
          </cell>
          <cell r="T208">
            <v>78.406612488074074</v>
          </cell>
          <cell r="U208">
            <v>74.656716200074086</v>
          </cell>
          <cell r="V208">
            <v>62.619136074074078</v>
          </cell>
          <cell r="W208">
            <v>48.797968286074081</v>
          </cell>
          <cell r="X208">
            <v>52.20252758307408</v>
          </cell>
          <cell r="Y208">
            <v>51.00957789207407</v>
          </cell>
          <cell r="Z208">
            <v>67.083563074074078</v>
          </cell>
          <cell r="AA208">
            <v>72.079969074074057</v>
          </cell>
          <cell r="AB208">
            <v>65.729459982444979</v>
          </cell>
          <cell r="AC208">
            <v>64.942320409137878</v>
          </cell>
          <cell r="AD208">
            <v>63.362334928324181</v>
          </cell>
          <cell r="AE208">
            <v>65.142943044759335</v>
          </cell>
        </row>
        <row r="209">
          <cell r="G209" t="str">
            <v>High</v>
          </cell>
          <cell r="H209">
            <v>42.389799174074071</v>
          </cell>
          <cell r="I209">
            <v>36.465809974074077</v>
          </cell>
          <cell r="J209">
            <v>35.569335074074075</v>
          </cell>
          <cell r="K209">
            <v>38.272286974074078</v>
          </cell>
          <cell r="L209">
            <v>34.157084474074075</v>
          </cell>
          <cell r="M209">
            <v>35.53257534037408</v>
          </cell>
          <cell r="N209">
            <v>36.773434690474069</v>
          </cell>
          <cell r="O209">
            <v>42.359566936074067</v>
          </cell>
          <cell r="P209">
            <v>51.593021086074074</v>
          </cell>
          <cell r="Q209">
            <v>51.05823207407407</v>
          </cell>
          <cell r="R209">
            <v>58.828523630074066</v>
          </cell>
          <cell r="S209">
            <v>69.276658966074081</v>
          </cell>
          <cell r="T209">
            <v>78.406612488074074</v>
          </cell>
          <cell r="U209">
            <v>74.656716200074086</v>
          </cell>
          <cell r="V209">
            <v>62.619136074074078</v>
          </cell>
          <cell r="W209">
            <v>48.797968286074081</v>
          </cell>
          <cell r="X209">
            <v>52.20252758307408</v>
          </cell>
          <cell r="Y209">
            <v>51.00957789207407</v>
          </cell>
          <cell r="Z209">
            <v>67.083563074074078</v>
          </cell>
          <cell r="AA209">
            <v>72.079969074074057</v>
          </cell>
          <cell r="AB209">
            <v>65.729459982444979</v>
          </cell>
          <cell r="AC209">
            <v>64.942320409137878</v>
          </cell>
          <cell r="AD209">
            <v>63.362334928324181</v>
          </cell>
          <cell r="AE209">
            <v>65.142943044759335</v>
          </cell>
        </row>
        <row r="210">
          <cell r="G210" t="str">
            <v>Base</v>
          </cell>
        </row>
        <row r="211">
          <cell r="G211" t="str">
            <v>Low</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row>
        <row r="212">
          <cell r="G212" t="str">
            <v>High</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row>
        <row r="214">
          <cell r="G214">
            <v>1986</v>
          </cell>
          <cell r="H214">
            <v>1987</v>
          </cell>
          <cell r="I214">
            <v>1988</v>
          </cell>
          <cell r="J214">
            <v>1989</v>
          </cell>
          <cell r="K214">
            <v>1990</v>
          </cell>
          <cell r="L214">
            <v>1991</v>
          </cell>
          <cell r="M214">
            <v>1992</v>
          </cell>
          <cell r="N214">
            <v>1993</v>
          </cell>
          <cell r="O214">
            <v>1994</v>
          </cell>
          <cell r="P214">
            <v>1995</v>
          </cell>
          <cell r="Q214">
            <v>1996</v>
          </cell>
          <cell r="R214">
            <v>1997</v>
          </cell>
          <cell r="S214">
            <v>1998</v>
          </cell>
          <cell r="T214">
            <v>1999</v>
          </cell>
          <cell r="U214">
            <v>2000</v>
          </cell>
          <cell r="V214">
            <v>2001</v>
          </cell>
          <cell r="W214">
            <v>2002</v>
          </cell>
          <cell r="X214">
            <v>2003</v>
          </cell>
          <cell r="Y214">
            <v>2004</v>
          </cell>
          <cell r="Z214">
            <v>2005</v>
          </cell>
          <cell r="AA214">
            <v>2006</v>
          </cell>
          <cell r="AB214">
            <v>2007</v>
          </cell>
          <cell r="AC214">
            <v>2008</v>
          </cell>
          <cell r="AD214">
            <v>2009</v>
          </cell>
          <cell r="AE214">
            <v>2010</v>
          </cell>
        </row>
        <row r="216">
          <cell r="G216">
            <v>208998.69198523989</v>
          </cell>
          <cell r="H216">
            <v>200145.98024940802</v>
          </cell>
          <cell r="I216">
            <v>204298.48758186327</v>
          </cell>
          <cell r="J216">
            <v>212514.47308934119</v>
          </cell>
          <cell r="K216">
            <v>218248.8879770175</v>
          </cell>
          <cell r="L216">
            <v>230735.79972918943</v>
          </cell>
          <cell r="M216">
            <v>231528.43027437758</v>
          </cell>
          <cell r="N216">
            <v>244878.83743148466</v>
          </cell>
          <cell r="O216">
            <v>242786.25970780815</v>
          </cell>
          <cell r="P216">
            <v>255559.09058324914</v>
          </cell>
          <cell r="Q216">
            <v>268008.32621918456</v>
          </cell>
          <cell r="R216">
            <v>265489.37581064156</v>
          </cell>
          <cell r="S216">
            <v>272482.6174634418</v>
          </cell>
          <cell r="T216">
            <v>284410.89610058442</v>
          </cell>
          <cell r="U216">
            <v>300017.95217937022</v>
          </cell>
          <cell r="V216">
            <v>317942.85702325829</v>
          </cell>
          <cell r="W216">
            <v>335695.10260296741</v>
          </cell>
          <cell r="X216">
            <v>348922.95366756298</v>
          </cell>
          <cell r="Y216">
            <v>353537.99027757213</v>
          </cell>
          <cell r="Z216">
            <v>354596.7797693297</v>
          </cell>
          <cell r="AA216">
            <v>359853.55392939574</v>
          </cell>
          <cell r="AB216">
            <v>355546.86718435638</v>
          </cell>
          <cell r="AC216">
            <v>351120.83370566339</v>
          </cell>
          <cell r="AD216">
            <v>353655.16843746061</v>
          </cell>
          <cell r="AE216">
            <v>360684.15806895884</v>
          </cell>
        </row>
        <row r="217">
          <cell r="G217">
            <v>73536.576809621445</v>
          </cell>
          <cell r="H217">
            <v>90173.965820167112</v>
          </cell>
          <cell r="I217">
            <v>92044.840537701777</v>
          </cell>
          <cell r="J217">
            <v>95746.478689050549</v>
          </cell>
          <cell r="K217">
            <v>98330.06758469365</v>
          </cell>
          <cell r="L217">
            <v>103955.93302619121</v>
          </cell>
          <cell r="M217">
            <v>104313.04556775086</v>
          </cell>
          <cell r="N217">
            <v>110327.95107407245</v>
          </cell>
          <cell r="O217">
            <v>109385.15905848605</v>
          </cell>
          <cell r="P217">
            <v>115139.84278160419</v>
          </cell>
          <cell r="Q217">
            <v>120748.73358881973</v>
          </cell>
          <cell r="R217">
            <v>119613.84320651177</v>
          </cell>
          <cell r="S217">
            <v>122764.58514490072</v>
          </cell>
          <cell r="T217">
            <v>128138.76347603065</v>
          </cell>
          <cell r="U217">
            <v>135170.38179605946</v>
          </cell>
          <cell r="V217">
            <v>143246.28596714657</v>
          </cell>
          <cell r="W217">
            <v>151244.40006437257</v>
          </cell>
          <cell r="X217">
            <v>157204.08902883093</v>
          </cell>
          <cell r="Y217">
            <v>159283.35213974226</v>
          </cell>
          <cell r="Z217">
            <v>162515.65727255808</v>
          </cell>
          <cell r="AA217">
            <v>167612.08530117007</v>
          </cell>
          <cell r="AB217">
            <v>168423.08861424751</v>
          </cell>
          <cell r="AC217">
            <v>169187.35438208625</v>
          </cell>
          <cell r="AD217">
            <v>173048.3572794295</v>
          </cell>
          <cell r="AE217">
            <v>179117.10252840212</v>
          </cell>
        </row>
        <row r="218">
          <cell r="G218">
            <v>104499.34599261994</v>
          </cell>
          <cell r="H218">
            <v>105807.50910078075</v>
          </cell>
          <cell r="I218">
            <v>108002.7390865257</v>
          </cell>
          <cell r="J218">
            <v>112346.13364419344</v>
          </cell>
          <cell r="K218">
            <v>115377.64171974598</v>
          </cell>
          <cell r="L218">
            <v>121978.86862029215</v>
          </cell>
          <cell r="M218">
            <v>122397.89409119615</v>
          </cell>
          <cell r="N218">
            <v>129455.60928994505</v>
          </cell>
          <cell r="O218">
            <v>128349.36455664544</v>
          </cell>
          <cell r="P218">
            <v>135101.74308261863</v>
          </cell>
          <cell r="Q218">
            <v>141683.05244094582</v>
          </cell>
          <cell r="R218">
            <v>140351.40507064035</v>
          </cell>
          <cell r="S218">
            <v>144048.39403289961</v>
          </cell>
          <cell r="T218">
            <v>150354.29859757473</v>
          </cell>
          <cell r="U218">
            <v>158604.99504441186</v>
          </cell>
          <cell r="V218">
            <v>168081.02613950011</v>
          </cell>
          <cell r="W218">
            <v>177465.78062417047</v>
          </cell>
          <cell r="X218">
            <v>184458.70633847601</v>
          </cell>
          <cell r="Y218">
            <v>186898.45320476568</v>
          </cell>
          <cell r="Z218">
            <v>186028.83658052023</v>
          </cell>
          <cell r="AA218">
            <v>187392.62346713556</v>
          </cell>
          <cell r="AB218">
            <v>183688.58010542323</v>
          </cell>
          <cell r="AC218">
            <v>179917.79537687683</v>
          </cell>
          <cell r="AD218">
            <v>179846.95356055681</v>
          </cell>
          <cell r="AE218">
            <v>182057.43147324634</v>
          </cell>
        </row>
        <row r="219">
          <cell r="G219">
            <v>13423.836588687245</v>
          </cell>
          <cell r="H219">
            <v>21791.875763514865</v>
          </cell>
          <cell r="I219">
            <v>22224.659925521173</v>
          </cell>
          <cell r="J219">
            <v>22732.952835002077</v>
          </cell>
          <cell r="K219">
            <v>23080.895311996119</v>
          </cell>
          <cell r="L219">
            <v>24394.967985397427</v>
          </cell>
          <cell r="M219">
            <v>24342.77819338522</v>
          </cell>
          <cell r="N219">
            <v>25847.114822320538</v>
          </cell>
          <cell r="O219">
            <v>25597.201842348808</v>
          </cell>
          <cell r="P219">
            <v>26685.15216798272</v>
          </cell>
          <cell r="Q219">
            <v>27183.979842094126</v>
          </cell>
          <cell r="R219">
            <v>26370.318525564584</v>
          </cell>
          <cell r="S219">
            <v>26408.046610476242</v>
          </cell>
          <cell r="T219">
            <v>27113.984701041256</v>
          </cell>
          <cell r="U219">
            <v>28084.473978898819</v>
          </cell>
          <cell r="V219">
            <v>29362.800335296797</v>
          </cell>
          <cell r="W219">
            <v>30805.387561284086</v>
          </cell>
          <cell r="X219">
            <v>32039.384416567875</v>
          </cell>
          <cell r="Y219">
            <v>32288.612309161115</v>
          </cell>
          <cell r="Z219">
            <v>32756.354184115167</v>
          </cell>
          <cell r="AA219">
            <v>33718.918515821199</v>
          </cell>
          <cell r="AB219">
            <v>33600.302576498187</v>
          </cell>
          <cell r="AC219">
            <v>33338.384168395656</v>
          </cell>
          <cell r="AD219">
            <v>33752.759044080267</v>
          </cell>
          <cell r="AE219">
            <v>34616.681984882525</v>
          </cell>
        </row>
        <row r="220">
          <cell r="G220">
            <v>42956.277083799177</v>
          </cell>
          <cell r="H220">
            <v>40249.231290308788</v>
          </cell>
          <cell r="I220">
            <v>41048.576423532184</v>
          </cell>
          <cell r="J220">
            <v>41987.384954699257</v>
          </cell>
          <cell r="K220">
            <v>42630.028909915964</v>
          </cell>
          <cell r="L220">
            <v>45057.099233644389</v>
          </cell>
          <cell r="M220">
            <v>44960.705557740206</v>
          </cell>
          <cell r="N220">
            <v>47739.190235863898</v>
          </cell>
          <cell r="O220">
            <v>47277.605127611147</v>
          </cell>
          <cell r="P220">
            <v>49287.03124420641</v>
          </cell>
          <cell r="Q220">
            <v>50208.35764342035</v>
          </cell>
          <cell r="R220">
            <v>48705.538754566136</v>
          </cell>
          <cell r="S220">
            <v>48775.221898515229</v>
          </cell>
          <cell r="T220">
            <v>50079.077784632274</v>
          </cell>
          <cell r="U220">
            <v>51871.555303921945</v>
          </cell>
          <cell r="V220">
            <v>54232.602775994215</v>
          </cell>
          <cell r="W220">
            <v>56897.037336162713</v>
          </cell>
          <cell r="X220">
            <v>59176.208958597657</v>
          </cell>
          <cell r="Y220">
            <v>59636.528721881943</v>
          </cell>
          <cell r="Z220">
            <v>59267.380594230824</v>
          </cell>
          <cell r="AA220">
            <v>59661.108667141169</v>
          </cell>
          <cell r="AB220">
            <v>58346.611071043306</v>
          </cell>
          <cell r="AC220">
            <v>56953.433458145395</v>
          </cell>
          <cell r="AD220">
            <v>56761.820168837978</v>
          </cell>
          <cell r="AE220">
            <v>57298.25438694148</v>
          </cell>
        </row>
        <row r="221">
          <cell r="G221">
            <v>10739.069270949794</v>
          </cell>
          <cell r="H221">
            <v>10062.307822577197</v>
          </cell>
          <cell r="I221">
            <v>10262.144105883046</v>
          </cell>
          <cell r="J221">
            <v>10496.846238674814</v>
          </cell>
          <cell r="K221">
            <v>10657.507227478991</v>
          </cell>
          <cell r="L221">
            <v>11264.274808411097</v>
          </cell>
          <cell r="M221">
            <v>11240.176389435052</v>
          </cell>
          <cell r="N221">
            <v>11934.797558965975</v>
          </cell>
          <cell r="O221">
            <v>11819.401281902787</v>
          </cell>
          <cell r="P221">
            <v>12321.757811051602</v>
          </cell>
          <cell r="Q221">
            <v>12552.089410855087</v>
          </cell>
          <cell r="R221">
            <v>12176.384688641534</v>
          </cell>
          <cell r="S221">
            <v>12193.805474628807</v>
          </cell>
          <cell r="T221">
            <v>12519.769446158069</v>
          </cell>
          <cell r="U221">
            <v>12967.888825980486</v>
          </cell>
          <cell r="V221">
            <v>13558.150693998554</v>
          </cell>
          <cell r="W221">
            <v>14224.259334040678</v>
          </cell>
          <cell r="X221">
            <v>14794.052239649414</v>
          </cell>
          <cell r="Y221">
            <v>14909.132180470486</v>
          </cell>
          <cell r="Z221">
            <v>16089.783930114661</v>
          </cell>
          <cell r="AA221">
            <v>17617.092653342384</v>
          </cell>
          <cell r="AB221">
            <v>18419.311769849035</v>
          </cell>
          <cell r="AC221">
            <v>19009.848165719726</v>
          </cell>
          <cell r="AD221">
            <v>19949.851202602753</v>
          </cell>
          <cell r="AE221">
            <v>21177.433659989274</v>
          </cell>
        </row>
        <row r="222">
          <cell r="G222">
            <v>22373.060981145409</v>
          </cell>
          <cell r="H222">
            <v>19427.476132820269</v>
          </cell>
          <cell r="I222">
            <v>19813.303588395116</v>
          </cell>
          <cell r="J222">
            <v>20266.447157796101</v>
          </cell>
          <cell r="K222">
            <v>20576.638177640001</v>
          </cell>
          <cell r="L222">
            <v>21748.135105042526</v>
          </cell>
          <cell r="M222">
            <v>21701.60786022446</v>
          </cell>
          <cell r="N222">
            <v>23042.725268910268</v>
          </cell>
          <cell r="O222">
            <v>22819.927630635757</v>
          </cell>
          <cell r="P222">
            <v>23789.836288996135</v>
          </cell>
          <cell r="Q222">
            <v>24234.541592860558</v>
          </cell>
          <cell r="R222">
            <v>23509.161823876082</v>
          </cell>
          <cell r="S222">
            <v>23542.796444278309</v>
          </cell>
          <cell r="T222">
            <v>24172.140863938701</v>
          </cell>
          <cell r="U222">
            <v>25037.332896388816</v>
          </cell>
          <cell r="V222">
            <v>26176.96195119722</v>
          </cell>
          <cell r="W222">
            <v>27463.02971362921</v>
          </cell>
          <cell r="X222">
            <v>28563.138979768595</v>
          </cell>
          <cell r="Y222">
            <v>28785.325862051341</v>
          </cell>
          <cell r="Z222">
            <v>28924.071606197242</v>
          </cell>
          <cell r="AA222">
            <v>29469.866159102188</v>
          </cell>
          <cell r="AB222">
            <v>29116.933433380244</v>
          </cell>
          <cell r="AC222">
            <v>28678.217716061263</v>
          </cell>
          <cell r="AD222">
            <v>28831.690819149815</v>
          </cell>
          <cell r="AE222">
            <v>29362.860829323748</v>
          </cell>
        </row>
        <row r="223">
          <cell r="G223">
            <v>4115.706901028545</v>
          </cell>
          <cell r="H223">
            <v>4205.010520242442</v>
          </cell>
          <cell r="I223">
            <v>4292.0902136220993</v>
          </cell>
          <cell r="J223">
            <v>4385.1340717390349</v>
          </cell>
          <cell r="K223">
            <v>4578.7455890095252</v>
          </cell>
          <cell r="L223">
            <v>4925.2542379471824</v>
          </cell>
          <cell r="M223">
            <v>5059.9086971479355</v>
          </cell>
          <cell r="N223">
            <v>5491.2305796720329</v>
          </cell>
          <cell r="O223">
            <v>5593.5954805401325</v>
          </cell>
          <cell r="P223">
            <v>5926.3175733184044</v>
          </cell>
          <cell r="Q223">
            <v>6182.9348882424329</v>
          </cell>
          <cell r="R223">
            <v>6169.7723192810736</v>
          </cell>
          <cell r="S223">
            <v>6245.6036993975076</v>
          </cell>
          <cell r="T223">
            <v>6577.8422959626059</v>
          </cell>
          <cell r="U223">
            <v>6928.8339007962168</v>
          </cell>
          <cell r="V223">
            <v>7490.3140941843267</v>
          </cell>
          <cell r="W223">
            <v>8257.6043067687824</v>
          </cell>
          <cell r="X223">
            <v>8802.0048065065639</v>
          </cell>
          <cell r="Y223">
            <v>9009.5800347258555</v>
          </cell>
          <cell r="Z223">
            <v>9145.9892087019052</v>
          </cell>
          <cell r="AA223">
            <v>9211.6710302419669</v>
          </cell>
          <cell r="AB223">
            <v>9178.9855009367984</v>
          </cell>
          <cell r="AC223">
            <v>9148.5358510380192</v>
          </cell>
          <cell r="AD223">
            <v>9307.2672479613648</v>
          </cell>
          <cell r="AE223">
            <v>9585.7986641014031</v>
          </cell>
        </row>
        <row r="224">
          <cell r="G224">
            <v>7052.2389172900575</v>
          </cell>
          <cell r="H224">
            <v>7205.2601294462738</v>
          </cell>
          <cell r="I224">
            <v>7354.4706581173587</v>
          </cell>
          <cell r="J224">
            <v>7513.9007470440247</v>
          </cell>
          <cell r="K224">
            <v>7845.6529125321231</v>
          </cell>
          <cell r="L224">
            <v>8439.3933896795734</v>
          </cell>
          <cell r="M224">
            <v>8670.1229922479361</v>
          </cell>
          <cell r="N224">
            <v>9409.1904328995261</v>
          </cell>
          <cell r="O224">
            <v>9584.5920722840365</v>
          </cell>
          <cell r="P224">
            <v>10154.709368719003</v>
          </cell>
          <cell r="Q224">
            <v>10594.421587950512</v>
          </cell>
          <cell r="R224">
            <v>10571.867605533151</v>
          </cell>
          <cell r="S224">
            <v>10701.80421736411</v>
          </cell>
          <cell r="T224">
            <v>11271.093045957972</v>
          </cell>
          <cell r="U224">
            <v>11872.515040957445</v>
          </cell>
          <cell r="V224">
            <v>12834.607961157768</v>
          </cell>
          <cell r="W224">
            <v>14047.589314524124</v>
          </cell>
          <cell r="X224">
            <v>15152.652396838437</v>
          </cell>
          <cell r="Y224">
            <v>15479.510456527292</v>
          </cell>
          <cell r="Z224">
            <v>15798.174448709171</v>
          </cell>
          <cell r="AA224">
            <v>16024.318633545427</v>
          </cell>
          <cell r="AB224">
            <v>15915.266706434264</v>
          </cell>
          <cell r="AC224">
            <v>15890.102655033168</v>
          </cell>
          <cell r="AD224">
            <v>16206.894670169306</v>
          </cell>
          <cell r="AE224">
            <v>16751.236087215875</v>
          </cell>
        </row>
        <row r="225">
          <cell r="G225">
            <v>50887.549088008323</v>
          </cell>
          <cell r="H225">
            <v>52096.128378848516</v>
          </cell>
          <cell r="I225">
            <v>53891.473390088919</v>
          </cell>
          <cell r="J225">
            <v>55301.704088136066</v>
          </cell>
          <cell r="K225">
            <v>56320.720929326286</v>
          </cell>
          <cell r="L225">
            <v>59598.948196798665</v>
          </cell>
          <cell r="M225">
            <v>59875.038133999398</v>
          </cell>
          <cell r="N225">
            <v>63090.538108352572</v>
          </cell>
          <cell r="O225">
            <v>62290.990920621967</v>
          </cell>
          <cell r="P225">
            <v>65911.63038498332</v>
          </cell>
          <cell r="Q225">
            <v>68983.639135362406</v>
          </cell>
          <cell r="R225">
            <v>69732.96582170199</v>
          </cell>
          <cell r="S225">
            <v>71331.440918664593</v>
          </cell>
          <cell r="T225">
            <v>74031.11753504441</v>
          </cell>
          <cell r="U225">
            <v>76942.356081206293</v>
          </cell>
          <cell r="V225">
            <v>81143.432123224557</v>
          </cell>
          <cell r="W225">
            <v>85690.254182846576</v>
          </cell>
          <cell r="X225">
            <v>88772.478710730531</v>
          </cell>
          <cell r="Y225">
            <v>89611.133454044131</v>
          </cell>
          <cell r="Z225">
            <v>90910.782716700836</v>
          </cell>
          <cell r="AA225">
            <v>92712.944275381815</v>
          </cell>
          <cell r="AB225">
            <v>92106.864078517261</v>
          </cell>
          <cell r="AC225">
            <v>91226.675126907721</v>
          </cell>
          <cell r="AD225">
            <v>92126.824590314762</v>
          </cell>
          <cell r="AE225">
            <v>94226.839366206506</v>
          </cell>
        </row>
        <row r="226">
          <cell r="G226">
            <v>19812.879259651741</v>
          </cell>
          <cell r="H226">
            <v>18032.884427272984</v>
          </cell>
          <cell r="I226">
            <v>18390.850686182566</v>
          </cell>
          <cell r="J226">
            <v>18811.272058336421</v>
          </cell>
          <cell r="K226">
            <v>19099.063705396456</v>
          </cell>
          <cell r="L226">
            <v>20186.310587606091</v>
          </cell>
          <cell r="M226">
            <v>20143.040724556799</v>
          </cell>
          <cell r="N226">
            <v>21387.69116528075</v>
          </cell>
          <cell r="O226">
            <v>21180.748251774428</v>
          </cell>
          <cell r="P226">
            <v>22080.758751653964</v>
          </cell>
          <cell r="Q226">
            <v>22493.41427857352</v>
          </cell>
          <cell r="R226">
            <v>21820.012288958882</v>
          </cell>
          <cell r="S226">
            <v>21851.072681430713</v>
          </cell>
          <cell r="T226">
            <v>22435.037007354465</v>
          </cell>
          <cell r="U226">
            <v>23237.856100070774</v>
          </cell>
          <cell r="V226">
            <v>24295.423566588957</v>
          </cell>
          <cell r="W226">
            <v>25676.409631101869</v>
          </cell>
          <cell r="X226">
            <v>26947.489232296917</v>
          </cell>
          <cell r="Y226">
            <v>27352.311253779546</v>
          </cell>
          <cell r="Z226">
            <v>27335.965576247774</v>
          </cell>
          <cell r="AA226">
            <v>27602.57300118457</v>
          </cell>
          <cell r="AB226">
            <v>27114.80587866436</v>
          </cell>
          <cell r="AC226">
            <v>26610.841990217854</v>
          </cell>
          <cell r="AD226">
            <v>26693.236756604154</v>
          </cell>
          <cell r="AE226">
            <v>27154.544217813003</v>
          </cell>
        </row>
        <row r="227">
          <cell r="G227">
            <v>7419.0906995658279</v>
          </cell>
          <cell r="H227">
            <v>10929.866269561855</v>
          </cell>
          <cell r="I227">
            <v>11146.832299299163</v>
          </cell>
          <cell r="J227">
            <v>11401.652840795985</v>
          </cell>
          <cell r="K227">
            <v>11576.085512870666</v>
          </cell>
          <cell r="L227">
            <v>12235.073988756241</v>
          </cell>
          <cell r="M227">
            <v>12208.847800786238</v>
          </cell>
          <cell r="N227">
            <v>12963.239752020037</v>
          </cell>
          <cell r="O227">
            <v>12837.810102693569</v>
          </cell>
          <cell r="P227">
            <v>13383.313205347922</v>
          </cell>
          <cell r="Q227">
            <v>13633.426809902779</v>
          </cell>
          <cell r="R227">
            <v>13225.27282201311</v>
          </cell>
          <cell r="S227">
            <v>13244.098758449756</v>
          </cell>
          <cell r="T227">
            <v>13598.043908726899</v>
          </cell>
          <cell r="U227">
            <v>14084.638571795298</v>
          </cell>
          <cell r="V227">
            <v>14725.638131610645</v>
          </cell>
          <cell r="W227">
            <v>15562.664125213003</v>
          </cell>
          <cell r="X227">
            <v>16333.074988492226</v>
          </cell>
          <cell r="Y227">
            <v>16578.44064674971</v>
          </cell>
          <cell r="Z227">
            <v>16857.311575218704</v>
          </cell>
          <cell r="AA227">
            <v>17266.656645919924</v>
          </cell>
          <cell r="AB227">
            <v>17209.046241024487</v>
          </cell>
          <cell r="AC227">
            <v>17136.3703707032</v>
          </cell>
          <cell r="AD227">
            <v>17456.408368183093</v>
          </cell>
          <cell r="AE227">
            <v>18058.866872371669</v>
          </cell>
        </row>
        <row r="228">
          <cell r="G228">
            <v>83364.422267462985</v>
          </cell>
          <cell r="H228">
            <v>83832.227579195271</v>
          </cell>
          <cell r="I228">
            <v>84473.651357137482</v>
          </cell>
          <cell r="J228">
            <v>85669.000717749455</v>
          </cell>
          <cell r="K228">
            <v>86953.915160136385</v>
          </cell>
          <cell r="L228">
            <v>91285.461447874812</v>
          </cell>
          <cell r="M228">
            <v>90938.245242666802</v>
          </cell>
          <cell r="N228">
            <v>95719.927133708654</v>
          </cell>
          <cell r="O228">
            <v>93952.396537730761</v>
          </cell>
          <cell r="P228">
            <v>96705.968870619268</v>
          </cell>
          <cell r="Q228">
            <v>98084.385907262404</v>
          </cell>
          <cell r="R228">
            <v>94854.133820205563</v>
          </cell>
          <cell r="S228">
            <v>94531.289301758676</v>
          </cell>
          <cell r="T228">
            <v>96314.095346684699</v>
          </cell>
          <cell r="U228">
            <v>98468.71184276056</v>
          </cell>
          <cell r="V228">
            <v>101998.44637128555</v>
          </cell>
          <cell r="W228">
            <v>108335.20040286546</v>
          </cell>
          <cell r="X228">
            <v>114395.71234984108</v>
          </cell>
          <cell r="Y228">
            <v>116727.38959742447</v>
          </cell>
          <cell r="Z228">
            <v>141998.01843454241</v>
          </cell>
          <cell r="AA228">
            <v>171946.05794425026</v>
          </cell>
          <cell r="AB228">
            <v>192464.78312542022</v>
          </cell>
          <cell r="AC228">
            <v>208908.64373695463</v>
          </cell>
          <cell r="AD228">
            <v>228706.45614921703</v>
          </cell>
          <cell r="AE228">
            <v>252084.95499626573</v>
          </cell>
        </row>
        <row r="229">
          <cell r="G229">
            <v>12778.134917081974</v>
          </cell>
          <cell r="H229">
            <v>12894.186073617273</v>
          </cell>
          <cell r="I229">
            <v>13178.009408971293</v>
          </cell>
          <cell r="J229">
            <v>13341.082749817862</v>
          </cell>
          <cell r="K229">
            <v>13581.568601140933</v>
          </cell>
          <cell r="L229">
            <v>14287.410756019724</v>
          </cell>
          <cell r="M229">
            <v>14217.523844548945</v>
          </cell>
          <cell r="N229">
            <v>14955.493690163396</v>
          </cell>
          <cell r="O229">
            <v>14749.068526871995</v>
          </cell>
          <cell r="P229">
            <v>15217.615920965041</v>
          </cell>
          <cell r="Q229">
            <v>15615.500853886677</v>
          </cell>
          <cell r="R229">
            <v>15768.602167633129</v>
          </cell>
          <cell r="S229">
            <v>16113.909210513591</v>
          </cell>
          <cell r="T229">
            <v>16679.827859739111</v>
          </cell>
          <cell r="U229">
            <v>17277.728711114269</v>
          </cell>
          <cell r="V229">
            <v>17914.590049087761</v>
          </cell>
          <cell r="W229">
            <v>18631.873619577422</v>
          </cell>
          <cell r="X229">
            <v>19246.310352174143</v>
          </cell>
          <cell r="Y229">
            <v>19226.799168199374</v>
          </cell>
          <cell r="Z229">
            <v>19109.077435323827</v>
          </cell>
          <cell r="AA229">
            <v>19277.963444280296</v>
          </cell>
          <cell r="AB229">
            <v>18940.524142835653</v>
          </cell>
          <cell r="AC229">
            <v>18579.144573461443</v>
          </cell>
          <cell r="AD229">
            <v>18559.369474301344</v>
          </cell>
          <cell r="AE229">
            <v>18786.218095097855</v>
          </cell>
        </row>
        <row r="230">
          <cell r="G230">
            <v>19927.728810231933</v>
          </cell>
          <cell r="H230">
            <v>20387.498878375507</v>
          </cell>
          <cell r="I230">
            <v>21039.067675030969</v>
          </cell>
          <cell r="J230">
            <v>21751.96518935723</v>
          </cell>
          <cell r="K230">
            <v>22543.066584433152</v>
          </cell>
          <cell r="L230">
            <v>23942.959888780144</v>
          </cell>
          <cell r="M230">
            <v>24443.241717863308</v>
          </cell>
          <cell r="N230">
            <v>25857.012921133639</v>
          </cell>
          <cell r="O230">
            <v>26019.551101581019</v>
          </cell>
          <cell r="P230">
            <v>27043.216886545717</v>
          </cell>
          <cell r="Q230">
            <v>27714.128414291805</v>
          </cell>
          <cell r="R230">
            <v>27458.778506721221</v>
          </cell>
          <cell r="S230">
            <v>28235.725930746761</v>
          </cell>
          <cell r="T230">
            <v>30700.328022192367</v>
          </cell>
          <cell r="U230">
            <v>33048.146988518049</v>
          </cell>
          <cell r="V230">
            <v>35494.528422093819</v>
          </cell>
          <cell r="W230">
            <v>37620.955907392017</v>
          </cell>
          <cell r="X230">
            <v>39513.733368011992</v>
          </cell>
          <cell r="Y230">
            <v>40010.808440145935</v>
          </cell>
          <cell r="Z230">
            <v>48908.818659119788</v>
          </cell>
          <cell r="AA230">
            <v>52282.519633483942</v>
          </cell>
          <cell r="AB230">
            <v>55374.912449867224</v>
          </cell>
          <cell r="AC230">
            <v>58076.99156480789</v>
          </cell>
          <cell r="AD230">
            <v>62210.734014487818</v>
          </cell>
          <cell r="AE230">
            <v>67374.994373915324</v>
          </cell>
        </row>
        <row r="231">
          <cell r="G231">
            <v>45108.374295171176</v>
          </cell>
          <cell r="H231">
            <v>46149.56065856183</v>
          </cell>
          <cell r="I231">
            <v>47625.090696060222</v>
          </cell>
          <cell r="J231">
            <v>49239.504556032982</v>
          </cell>
          <cell r="K231">
            <v>51031.017404918923</v>
          </cell>
          <cell r="L231">
            <v>54200.373325811925</v>
          </cell>
          <cell r="M231">
            <v>55333.543476117171</v>
          </cell>
          <cell r="N231">
            <v>58534.252384181593</v>
          </cell>
          <cell r="O231">
            <v>58902.884869384878</v>
          </cell>
          <cell r="P231">
            <v>61220.727174027903</v>
          </cell>
          <cell r="Q231">
            <v>62739.911562789377</v>
          </cell>
          <cell r="R231">
            <v>62162.601935177241</v>
          </cell>
          <cell r="S231">
            <v>63922.405058420525</v>
          </cell>
          <cell r="T231">
            <v>69503.539738679581</v>
          </cell>
          <cell r="U231">
            <v>74820.119795511695</v>
          </cell>
          <cell r="V231">
            <v>80359.598457471366</v>
          </cell>
          <cell r="W231">
            <v>86541.70128799032</v>
          </cell>
          <cell r="X231">
            <v>92483.477913026232</v>
          </cell>
          <cell r="Y231">
            <v>94848.756057148668</v>
          </cell>
          <cell r="Z231">
            <v>104876.15733776866</v>
          </cell>
          <cell r="AA231">
            <v>108880.94517899094</v>
          </cell>
          <cell r="AB231">
            <v>111269.29774283603</v>
          </cell>
          <cell r="AC231">
            <v>113174.32196937493</v>
          </cell>
          <cell r="AD231">
            <v>117725.13831993856</v>
          </cell>
          <cell r="AE231">
            <v>124056.03016699647</v>
          </cell>
        </row>
        <row r="232">
          <cell r="G232">
            <v>14732.614363471273</v>
          </cell>
          <cell r="H232">
            <v>15190.025849992297</v>
          </cell>
          <cell r="I232">
            <v>15978.652657210951</v>
          </cell>
          <cell r="J232">
            <v>16358.081684185232</v>
          </cell>
          <cell r="K232">
            <v>16802.815184019466</v>
          </cell>
          <cell r="L232">
            <v>17995.075095351578</v>
          </cell>
          <cell r="M232">
            <v>18068.872042573646</v>
          </cell>
          <cell r="N232">
            <v>19587.401185481136</v>
          </cell>
          <cell r="O232">
            <v>19396.744558816688</v>
          </cell>
          <cell r="P232">
            <v>20469.625724466405</v>
          </cell>
          <cell r="Q232">
            <v>22021.466826109994</v>
          </cell>
          <cell r="R232">
            <v>22443.493824552352</v>
          </cell>
          <cell r="S232">
            <v>23154.520006260926</v>
          </cell>
          <cell r="T232">
            <v>24297.299686122278</v>
          </cell>
          <cell r="U232">
            <v>25604.628317990238</v>
          </cell>
          <cell r="V232">
            <v>27252.115344501475</v>
          </cell>
          <cell r="W232">
            <v>29326.592850202847</v>
          </cell>
          <cell r="X232">
            <v>31071.045803116915</v>
          </cell>
          <cell r="Y232">
            <v>31809.338088577882</v>
          </cell>
          <cell r="Z232">
            <v>32253.678455315665</v>
          </cell>
          <cell r="AA232">
            <v>33031.407872308417</v>
          </cell>
          <cell r="AB232">
            <v>33044.701825989607</v>
          </cell>
          <cell r="AC232">
            <v>33079.38765057132</v>
          </cell>
          <cell r="AD232">
            <v>33840.932034592515</v>
          </cell>
          <cell r="AE232">
            <v>35028.551814055783</v>
          </cell>
        </row>
        <row r="233">
          <cell r="G233">
            <v>30607.73667734694</v>
          </cell>
          <cell r="H233">
            <v>31558.031715771514</v>
          </cell>
          <cell r="I233">
            <v>33196.443002222775</v>
          </cell>
          <cell r="J233">
            <v>33984.725615128584</v>
          </cell>
          <cell r="K233">
            <v>34908.681507727801</v>
          </cell>
          <cell r="L233">
            <v>37385.660577205868</v>
          </cell>
          <cell r="M233">
            <v>37538.977393382476</v>
          </cell>
          <cell r="N233">
            <v>40693.796965544178</v>
          </cell>
          <cell r="O233">
            <v>40297.698372262203</v>
          </cell>
          <cell r="P233">
            <v>42526.662179644067</v>
          </cell>
          <cell r="Q233">
            <v>45750.688997447731</v>
          </cell>
          <cell r="R233">
            <v>46627.471007780034</v>
          </cell>
          <cell r="S233">
            <v>48104.663147852298</v>
          </cell>
          <cell r="T233">
            <v>50478.844583575272</v>
          </cell>
          <cell r="U233">
            <v>53194.884624247505</v>
          </cell>
          <cell r="V233">
            <v>56617.620592401901</v>
          </cell>
          <cell r="W233">
            <v>59923.157134890702</v>
          </cell>
          <cell r="X233">
            <v>63973.486449511773</v>
          </cell>
          <cell r="Y233">
            <v>66181.538107032015</v>
          </cell>
          <cell r="Z233">
            <v>66453.563269918333</v>
          </cell>
          <cell r="AA233">
            <v>66959.267579956038</v>
          </cell>
          <cell r="AB233">
            <v>66094.364426773463</v>
          </cell>
          <cell r="AC233">
            <v>65334.982685483985</v>
          </cell>
          <cell r="AD233">
            <v>65811.632936669848</v>
          </cell>
          <cell r="AE233">
            <v>67051.855449590992</v>
          </cell>
        </row>
        <row r="236">
          <cell r="G236">
            <v>365235.87759901345</v>
          </cell>
          <cell r="H236">
            <v>354859.62782446295</v>
          </cell>
          <cell r="I236">
            <v>359099.12116031331</v>
          </cell>
          <cell r="J236">
            <v>363684.89253116085</v>
          </cell>
          <cell r="K236">
            <v>371183.65691280959</v>
          </cell>
          <cell r="L236">
            <v>393810.14448577375</v>
          </cell>
          <cell r="M236">
            <v>392919.76472724194</v>
          </cell>
          <cell r="N236">
            <v>416337.28299488511</v>
          </cell>
          <cell r="O236">
            <v>415847.40765335562</v>
          </cell>
          <cell r="P236">
            <v>440930.75205977412</v>
          </cell>
          <cell r="Q236">
            <v>462610.57949277834</v>
          </cell>
          <cell r="R236">
            <v>464545.80548638868</v>
          </cell>
          <cell r="S236">
            <v>474100.778496566</v>
          </cell>
          <cell r="T236">
            <v>490120.37038982578</v>
          </cell>
          <cell r="U236">
            <v>507824.3128671766</v>
          </cell>
          <cell r="V236">
            <v>523265.66056981642</v>
          </cell>
          <cell r="W236">
            <v>547621.81359517598</v>
          </cell>
          <cell r="X236">
            <v>577195.13074333861</v>
          </cell>
          <cell r="Y236">
            <v>597901.31757310289</v>
          </cell>
          <cell r="Z236">
            <v>606724.96847552957</v>
          </cell>
          <cell r="AA236">
            <v>621130.50828699535</v>
          </cell>
          <cell r="AB236">
            <v>615303.10013566166</v>
          </cell>
          <cell r="AC236">
            <v>604685.27239587845</v>
          </cell>
          <cell r="AD236">
            <v>611946.42316720472</v>
          </cell>
          <cell r="AE236">
            <v>621775.7724142184</v>
          </cell>
        </row>
        <row r="237">
          <cell r="G237">
            <v>128508.91989594916</v>
          </cell>
          <cell r="H237">
            <v>159878.80401357694</v>
          </cell>
          <cell r="I237">
            <v>161788.86949021256</v>
          </cell>
          <cell r="J237">
            <v>163854.9474116308</v>
          </cell>
          <cell r="K237">
            <v>167233.44805501943</v>
          </cell>
          <cell r="L237">
            <v>177427.60791020317</v>
          </cell>
          <cell r="M237">
            <v>177026.45534239855</v>
          </cell>
          <cell r="N237">
            <v>187577.00694092782</v>
          </cell>
          <cell r="O237">
            <v>187356.29802512456</v>
          </cell>
          <cell r="P237">
            <v>198657.37256252611</v>
          </cell>
          <cell r="Q237">
            <v>208425.02323177626</v>
          </cell>
          <cell r="R237">
            <v>209296.92184490184</v>
          </cell>
          <cell r="S237">
            <v>213601.82873615521</v>
          </cell>
          <cell r="T237">
            <v>220819.31134577713</v>
          </cell>
          <cell r="U237">
            <v>228795.66291599342</v>
          </cell>
          <cell r="V237">
            <v>235752.62282205813</v>
          </cell>
          <cell r="W237">
            <v>246726.06784295075</v>
          </cell>
          <cell r="X237">
            <v>260050.0590936582</v>
          </cell>
          <cell r="Y237">
            <v>269379.04477264325</v>
          </cell>
          <cell r="Z237">
            <v>274246.47257606586</v>
          </cell>
          <cell r="AA237">
            <v>283323.60322947107</v>
          </cell>
          <cell r="AB237">
            <v>282176.62280447973</v>
          </cell>
          <cell r="AC237">
            <v>278788.25314832455</v>
          </cell>
          <cell r="AD237">
            <v>283474.80692722125</v>
          </cell>
          <cell r="AE237">
            <v>289306.68472038873</v>
          </cell>
        </row>
        <row r="238">
          <cell r="G238">
            <v>182617.93879950672</v>
          </cell>
          <cell r="H238">
            <v>187597.13911690007</v>
          </cell>
          <cell r="I238">
            <v>189838.35439964873</v>
          </cell>
          <cell r="J238">
            <v>192262.63014803207</v>
          </cell>
          <cell r="K238">
            <v>196226.86455117722</v>
          </cell>
          <cell r="L238">
            <v>208188.39526396897</v>
          </cell>
          <cell r="M238">
            <v>207717.6945070184</v>
          </cell>
          <cell r="N238">
            <v>220097.40492705166</v>
          </cell>
          <cell r="O238">
            <v>219838.43150379052</v>
          </cell>
          <cell r="P238">
            <v>233098.78371397682</v>
          </cell>
          <cell r="Q238">
            <v>244559.86095151352</v>
          </cell>
          <cell r="R238">
            <v>245582.9214280509</v>
          </cell>
          <cell r="S238">
            <v>250634.17398117352</v>
          </cell>
          <cell r="T238">
            <v>259102.95818021009</v>
          </cell>
          <cell r="U238">
            <v>268462.17714857374</v>
          </cell>
          <cell r="V238">
            <v>276625.27158364275</v>
          </cell>
          <cell r="W238">
            <v>289501.19284710946</v>
          </cell>
          <cell r="X238">
            <v>305135.17669927207</v>
          </cell>
          <cell r="Y238">
            <v>316081.53719425993</v>
          </cell>
          <cell r="Z238">
            <v>318864.90587520832</v>
          </cell>
          <cell r="AA238">
            <v>321024.71413024032</v>
          </cell>
          <cell r="AB238">
            <v>314825.8482508192</v>
          </cell>
          <cell r="AC238">
            <v>306269.79725356057</v>
          </cell>
          <cell r="AD238">
            <v>307123.92753089877</v>
          </cell>
          <cell r="AE238">
            <v>309360.53101240424</v>
          </cell>
        </row>
        <row r="239">
          <cell r="G239">
            <v>22826.038376498713</v>
          </cell>
          <cell r="H239">
            <v>37085.098831852469</v>
          </cell>
          <cell r="I239">
            <v>37893.103890682374</v>
          </cell>
          <cell r="J239">
            <v>38462.381555532207</v>
          </cell>
          <cell r="K239">
            <v>38969.129623895285</v>
          </cell>
          <cell r="L239">
            <v>41122.671401230393</v>
          </cell>
          <cell r="M239">
            <v>41185.78757641455</v>
          </cell>
          <cell r="N239">
            <v>44212.728429698531</v>
          </cell>
          <cell r="O239">
            <v>44951.843483761288</v>
          </cell>
          <cell r="P239">
            <v>48023.926933948365</v>
          </cell>
          <cell r="Q239">
            <v>50150.466781839837</v>
          </cell>
          <cell r="R239">
            <v>50124.859380140115</v>
          </cell>
          <cell r="S239">
            <v>50689.163852827936</v>
          </cell>
          <cell r="T239">
            <v>51823.573400304151</v>
          </cell>
          <cell r="U239">
            <v>52861.045289321017</v>
          </cell>
          <cell r="V239">
            <v>54320.35492645581</v>
          </cell>
          <cell r="W239">
            <v>56926.871894878575</v>
          </cell>
          <cell r="X239">
            <v>59891.068626553875</v>
          </cell>
          <cell r="Y239">
            <v>62046.543913457623</v>
          </cell>
          <cell r="Z239">
            <v>63939.99342109407</v>
          </cell>
          <cell r="AA239">
            <v>65822.79068051881</v>
          </cell>
          <cell r="AB239">
            <v>65849.37613974858</v>
          </cell>
          <cell r="AC239">
            <v>65246.726750042319</v>
          </cell>
          <cell r="AD239">
            <v>66564.13506297869</v>
          </cell>
          <cell r="AE239">
            <v>68260.473116669134</v>
          </cell>
        </row>
        <row r="240">
          <cell r="G240">
            <v>73043.322804795869</v>
          </cell>
          <cell r="H240">
            <v>68495.559377511716</v>
          </cell>
          <cell r="I240">
            <v>69987.931252677838</v>
          </cell>
          <cell r="J240">
            <v>71039.377610467272</v>
          </cell>
          <cell r="K240">
            <v>71975.332845840443</v>
          </cell>
          <cell r="L240">
            <v>75952.888611573333</v>
          </cell>
          <cell r="M240">
            <v>76069.463135066151</v>
          </cell>
          <cell r="N240">
            <v>81660.172435542656</v>
          </cell>
          <cell r="O240">
            <v>83025.305620219151</v>
          </cell>
          <cell r="P240">
            <v>88699.392544701768</v>
          </cell>
          <cell r="Q240">
            <v>92627.076196842638</v>
          </cell>
          <cell r="R240">
            <v>92579.779752748451</v>
          </cell>
          <cell r="S240">
            <v>93622.040707511944</v>
          </cell>
          <cell r="T240">
            <v>95717.276232429431</v>
          </cell>
          <cell r="U240">
            <v>97633.469518009108</v>
          </cell>
          <cell r="V240">
            <v>100328.79009282413</v>
          </cell>
          <cell r="W240">
            <v>105142.983485933</v>
          </cell>
          <cell r="X240">
            <v>110617.80543966891</v>
          </cell>
          <cell r="Y240">
            <v>114598.93236534574</v>
          </cell>
          <cell r="Z240">
            <v>115858.64768204739</v>
          </cell>
          <cell r="AA240">
            <v>116478.30055393775</v>
          </cell>
          <cell r="AB240">
            <v>114286.39036749169</v>
          </cell>
          <cell r="AC240">
            <v>111201.59592874881</v>
          </cell>
          <cell r="AD240">
            <v>111549.77156105102</v>
          </cell>
          <cell r="AE240">
            <v>112441.44112659105</v>
          </cell>
        </row>
        <row r="241">
          <cell r="G241">
            <v>18260.830701198967</v>
          </cell>
          <cell r="H241">
            <v>17123.889844377929</v>
          </cell>
          <cell r="I241">
            <v>17496.982813169459</v>
          </cell>
          <cell r="J241">
            <v>17759.844402616818</v>
          </cell>
          <cell r="K241">
            <v>17993.833211460111</v>
          </cell>
          <cell r="L241">
            <v>18988.222152893333</v>
          </cell>
          <cell r="M241">
            <v>19017.365783766538</v>
          </cell>
          <cell r="N241">
            <v>20415.043108885664</v>
          </cell>
          <cell r="O241">
            <v>20756.326405054788</v>
          </cell>
          <cell r="P241">
            <v>22174.848136175442</v>
          </cell>
          <cell r="Q241">
            <v>23156.769049210659</v>
          </cell>
          <cell r="R241">
            <v>23144.944938187113</v>
          </cell>
          <cell r="S241">
            <v>23405.510176877986</v>
          </cell>
          <cell r="T241">
            <v>23929.319058107358</v>
          </cell>
          <cell r="U241">
            <v>24408.367379502277</v>
          </cell>
          <cell r="V241">
            <v>25082.197523206032</v>
          </cell>
          <cell r="W241">
            <v>26285.74587148325</v>
          </cell>
          <cell r="X241">
            <v>27654.451359917228</v>
          </cell>
          <cell r="Y241">
            <v>28649.733091336435</v>
          </cell>
          <cell r="Z241">
            <v>30793.004144602553</v>
          </cell>
          <cell r="AA241">
            <v>33283.211347743643</v>
          </cell>
          <cell r="AB241">
            <v>34566.484046841208</v>
          </cell>
          <cell r="AC241">
            <v>35406.47476373057</v>
          </cell>
          <cell r="AD241">
            <v>37197.32778087561</v>
          </cell>
          <cell r="AE241">
            <v>39251.843081514526</v>
          </cell>
        </row>
        <row r="242">
          <cell r="G242">
            <v>38043.397294164519</v>
          </cell>
          <cell r="H242">
            <v>33061.397754723999</v>
          </cell>
          <cell r="I242">
            <v>33781.73496506628</v>
          </cell>
          <cell r="J242">
            <v>34289.246496741514</v>
          </cell>
          <cell r="K242">
            <v>34741.012838946874</v>
          </cell>
          <cell r="L242">
            <v>36660.897200175481</v>
          </cell>
          <cell r="M242">
            <v>36717.165325062553</v>
          </cell>
          <cell r="N242">
            <v>39415.685719579902</v>
          </cell>
          <cell r="O242">
            <v>40074.60743095701</v>
          </cell>
          <cell r="P242">
            <v>42813.372489743997</v>
          </cell>
          <cell r="Q242">
            <v>44709.184607467789</v>
          </cell>
          <cell r="R242">
            <v>44686.35558665546</v>
          </cell>
          <cell r="S242">
            <v>45189.43351320739</v>
          </cell>
          <cell r="T242">
            <v>46200.760608112003</v>
          </cell>
          <cell r="U242">
            <v>47125.667696472541</v>
          </cell>
          <cell r="V242">
            <v>48426.643502937863</v>
          </cell>
          <cell r="W242">
            <v>50750.35563966936</v>
          </cell>
          <cell r="X242">
            <v>53392.939595384662</v>
          </cell>
          <cell r="Y242">
            <v>55314.547682069737</v>
          </cell>
          <cell r="Z242">
            <v>56206.338067598081</v>
          </cell>
          <cell r="AA242">
            <v>56867.860447024854</v>
          </cell>
          <cell r="AB242">
            <v>56094.0735060183</v>
          </cell>
          <cell r="AC242">
            <v>54855.157088644417</v>
          </cell>
          <cell r="AD242">
            <v>55287.638953758076</v>
          </cell>
          <cell r="AE242">
            <v>56002.286494712542</v>
          </cell>
        </row>
        <row r="243">
          <cell r="G243">
            <v>4628.0563230687512</v>
          </cell>
          <cell r="H243">
            <v>4701.4044369701423</v>
          </cell>
          <cell r="I243">
            <v>4765.7538702829233</v>
          </cell>
          <cell r="J243">
            <v>4856.2183556535629</v>
          </cell>
          <cell r="K243">
            <v>4946.6084717631393</v>
          </cell>
          <cell r="L243">
            <v>5278.2857012813538</v>
          </cell>
          <cell r="M243">
            <v>5357.0931278130192</v>
          </cell>
          <cell r="N243">
            <v>5747.3914872416699</v>
          </cell>
          <cell r="O243">
            <v>5732.4673645938337</v>
          </cell>
          <cell r="P243">
            <v>6142.1880301032079</v>
          </cell>
          <cell r="Q243">
            <v>6440.7376439136387</v>
          </cell>
          <cell r="R243">
            <v>6446.5319933809833</v>
          </cell>
          <cell r="S243">
            <v>6508.8716791976822</v>
          </cell>
          <cell r="T243">
            <v>6604.0308077340533</v>
          </cell>
          <cell r="U243">
            <v>6726.1553145885591</v>
          </cell>
          <cell r="V243">
            <v>6888.1269957209943</v>
          </cell>
          <cell r="W243">
            <v>7236.5674433278036</v>
          </cell>
          <cell r="X243">
            <v>7730.2118587169389</v>
          </cell>
          <cell r="Y243">
            <v>8038.0237502793789</v>
          </cell>
          <cell r="Z243">
            <v>8252.3093205514033</v>
          </cell>
          <cell r="AA243">
            <v>8409.382277396091</v>
          </cell>
          <cell r="AB243">
            <v>8362.9356517854412</v>
          </cell>
          <cell r="AC243">
            <v>8292.2030909308778</v>
          </cell>
          <cell r="AD243">
            <v>8458.0331189855751</v>
          </cell>
          <cell r="AE243">
            <v>8650.3301626552002</v>
          </cell>
        </row>
        <row r="244">
          <cell r="G244">
            <v>15523.354711945038</v>
          </cell>
          <cell r="H244">
            <v>15769.377817555918</v>
          </cell>
          <cell r="I244">
            <v>15985.217688356061</v>
          </cell>
          <cell r="J244">
            <v>16288.652261578984</v>
          </cell>
          <cell r="K244">
            <v>16591.837386580326</v>
          </cell>
          <cell r="L244">
            <v>17704.344003671897</v>
          </cell>
          <cell r="M244">
            <v>17968.678651002941</v>
          </cell>
          <cell r="N244">
            <v>19277.81135250035</v>
          </cell>
          <cell r="O244">
            <v>19227.753091871116</v>
          </cell>
          <cell r="P244">
            <v>20602.031791076501</v>
          </cell>
          <cell r="Q244">
            <v>21603.422273554581</v>
          </cell>
          <cell r="R244">
            <v>21622.857590635365</v>
          </cell>
          <cell r="S244">
            <v>21831.956397566515</v>
          </cell>
          <cell r="T244">
            <v>22151.137670055909</v>
          </cell>
          <cell r="U244">
            <v>22560.765796117001</v>
          </cell>
          <cell r="V244">
            <v>23104.048695889851</v>
          </cell>
          <cell r="W244">
            <v>24222.842301479006</v>
          </cell>
          <cell r="X244">
            <v>25741.472768522566</v>
          </cell>
          <cell r="Y244">
            <v>26592.666617849558</v>
          </cell>
          <cell r="Z244">
            <v>27217.575877861957</v>
          </cell>
          <cell r="AA244">
            <v>27703.370878767415</v>
          </cell>
          <cell r="AB244">
            <v>27506.937031022229</v>
          </cell>
          <cell r="AC244">
            <v>27126.465394959287</v>
          </cell>
          <cell r="AD244">
            <v>27532.444745598816</v>
          </cell>
          <cell r="AE244">
            <v>28038.123006593294</v>
          </cell>
        </row>
        <row r="245">
          <cell r="G245">
            <v>42989.038650593269</v>
          </cell>
          <cell r="H245">
            <v>46177.524094383676</v>
          </cell>
          <cell r="I245">
            <v>48049.097799709365</v>
          </cell>
          <cell r="J245">
            <v>50221.351556134323</v>
          </cell>
          <cell r="K245">
            <v>53009.132948004757</v>
          </cell>
          <cell r="L245">
            <v>57640.128982233764</v>
          </cell>
          <cell r="M245">
            <v>59025.056673692248</v>
          </cell>
          <cell r="N245">
            <v>64140.796106645364</v>
          </cell>
          <cell r="O245">
            <v>65738.378600449563</v>
          </cell>
          <cell r="P245">
            <v>72214.596280012745</v>
          </cell>
          <cell r="Q245">
            <v>79060.97595669709</v>
          </cell>
          <cell r="R245">
            <v>81293.356899375809</v>
          </cell>
          <cell r="S245">
            <v>84841.963710676544</v>
          </cell>
          <cell r="T245">
            <v>88452.881885079623</v>
          </cell>
          <cell r="U245">
            <v>92105.077335115246</v>
          </cell>
          <cell r="V245">
            <v>97065.846332970599</v>
          </cell>
          <cell r="W245">
            <v>102052.43951083547</v>
          </cell>
          <cell r="X245">
            <v>109775.5245398815</v>
          </cell>
          <cell r="Y245">
            <v>114575.40812346498</v>
          </cell>
          <cell r="Z245">
            <v>118916.91832645051</v>
          </cell>
          <cell r="AA245">
            <v>122334.77011979968</v>
          </cell>
          <cell r="AB245">
            <v>122593.4152380662</v>
          </cell>
          <cell r="AC245">
            <v>121709.85508655623</v>
          </cell>
          <cell r="AD245">
            <v>124569.45637297981</v>
          </cell>
          <cell r="AE245">
            <v>128234.69570832193</v>
          </cell>
        </row>
        <row r="246">
          <cell r="G246">
            <v>33299.04878638684</v>
          </cell>
          <cell r="H246">
            <v>30330.448544332252</v>
          </cell>
          <cell r="I246">
            <v>30989.602297357953</v>
          </cell>
          <cell r="J246">
            <v>31454.007198291205</v>
          </cell>
          <cell r="K246">
            <v>31867.401752508187</v>
          </cell>
          <cell r="L246">
            <v>33627.757716878958</v>
          </cell>
          <cell r="M246">
            <v>33678.283068356512</v>
          </cell>
          <cell r="N246">
            <v>36151.728628515026</v>
          </cell>
          <cell r="O246">
            <v>36753.502636978956</v>
          </cell>
          <cell r="P246">
            <v>39263.465870843895</v>
          </cell>
          <cell r="Q246">
            <v>41001.093157340103</v>
          </cell>
          <cell r="R246">
            <v>40978.97325122216</v>
          </cell>
          <cell r="S246">
            <v>41438.624077021566</v>
          </cell>
          <cell r="T246">
            <v>42363.69971619008</v>
          </cell>
          <cell r="U246">
            <v>43210.133146248801</v>
          </cell>
          <cell r="V246">
            <v>44401.32382270151</v>
          </cell>
          <cell r="W246">
            <v>46342.560297745775</v>
          </cell>
          <cell r="X246">
            <v>48642.611386782039</v>
          </cell>
          <cell r="Y246">
            <v>50263.175879098308</v>
          </cell>
          <cell r="Z246">
            <v>50977.817961385736</v>
          </cell>
          <cell r="AA246">
            <v>51339.024248911577</v>
          </cell>
          <cell r="AB246">
            <v>50538.39378639061</v>
          </cell>
          <cell r="AC246">
            <v>49436.659552163255</v>
          </cell>
          <cell r="AD246">
            <v>49738.779482392318</v>
          </cell>
          <cell r="AE246">
            <v>50267.876249741275</v>
          </cell>
        </row>
        <row r="247">
          <cell r="G247">
            <v>10691.658369472056</v>
          </cell>
          <cell r="H247">
            <v>15762.991449869804</v>
          </cell>
          <cell r="I247">
            <v>16105.559247965732</v>
          </cell>
          <cell r="J247">
            <v>16346.914415265306</v>
          </cell>
          <cell r="K247">
            <v>16561.759072574627</v>
          </cell>
          <cell r="L247">
            <v>17476.631003154402</v>
          </cell>
          <cell r="M247">
            <v>17502.889457004119</v>
          </cell>
          <cell r="N247">
            <v>18788.360100786689</v>
          </cell>
          <cell r="O247">
            <v>19101.107158790332</v>
          </cell>
          <cell r="P247">
            <v>20405.55634743558</v>
          </cell>
          <cell r="Q247">
            <v>21308.615991280461</v>
          </cell>
          <cell r="R247">
            <v>21297.120088392661</v>
          </cell>
          <cell r="S247">
            <v>21536.004522508803</v>
          </cell>
          <cell r="T247">
            <v>22016.774181070974</v>
          </cell>
          <cell r="U247">
            <v>22456.672816311991</v>
          </cell>
          <cell r="V247">
            <v>23075.744717627389</v>
          </cell>
          <cell r="W247">
            <v>24084.621784300914</v>
          </cell>
          <cell r="X247">
            <v>25279.97785026049</v>
          </cell>
          <cell r="Y247">
            <v>26122.198966740394</v>
          </cell>
          <cell r="Z247">
            <v>26801.516390175642</v>
          </cell>
          <cell r="AA247">
            <v>27292.56324226594</v>
          </cell>
          <cell r="AB247">
            <v>27183.612671531475</v>
          </cell>
          <cell r="AC247">
            <v>26965.245592442159</v>
          </cell>
          <cell r="AD247">
            <v>27407.916763462723</v>
          </cell>
          <cell r="AE247">
            <v>27972.689694185861</v>
          </cell>
        </row>
        <row r="248">
          <cell r="G248">
            <v>112714.25036667172</v>
          </cell>
          <cell r="H248">
            <v>114141.16481280299</v>
          </cell>
          <cell r="I248">
            <v>115190.36661142894</v>
          </cell>
          <cell r="J248">
            <v>116520.75449208662</v>
          </cell>
          <cell r="K248">
            <v>117639.50338136432</v>
          </cell>
          <cell r="L248">
            <v>125133.03018357205</v>
          </cell>
          <cell r="M248">
            <v>125028.1219180683</v>
          </cell>
          <cell r="N248">
            <v>132782.30628235237</v>
          </cell>
          <cell r="O248">
            <v>132776.26779086614</v>
          </cell>
          <cell r="P248">
            <v>140250.1217333712</v>
          </cell>
          <cell r="Q248">
            <v>146590.53423395441</v>
          </cell>
          <cell r="R248">
            <v>146845.81875868811</v>
          </cell>
          <cell r="S248">
            <v>147443.91759888123</v>
          </cell>
          <cell r="T248">
            <v>149119.28301449967</v>
          </cell>
          <cell r="U248">
            <v>151298.35382192422</v>
          </cell>
          <cell r="V248">
            <v>153935.93009441264</v>
          </cell>
          <cell r="W248">
            <v>164146.30188532348</v>
          </cell>
          <cell r="X248">
            <v>174886.41228830878</v>
          </cell>
          <cell r="Y248">
            <v>184122.16950487869</v>
          </cell>
          <cell r="Z248">
            <v>222578.6043170327</v>
          </cell>
          <cell r="AA248">
            <v>270108.4559566789</v>
          </cell>
          <cell r="AB248">
            <v>303077.22933959612</v>
          </cell>
          <cell r="AC248">
            <v>330226.38848079956</v>
          </cell>
          <cell r="AD248">
            <v>364736.77247703593</v>
          </cell>
          <cell r="AE248">
            <v>402666.75528648176</v>
          </cell>
        </row>
        <row r="249">
          <cell r="G249">
            <v>14752.415649731582</v>
          </cell>
          <cell r="H249">
            <v>14949.486256197217</v>
          </cell>
          <cell r="I249">
            <v>15653.173296422536</v>
          </cell>
          <cell r="J249">
            <v>16126.238339946436</v>
          </cell>
          <cell r="K249">
            <v>16429.953298851924</v>
          </cell>
          <cell r="L249">
            <v>17486.291276105734</v>
          </cell>
          <cell r="M249">
            <v>17416.657106211544</v>
          </cell>
          <cell r="N249">
            <v>18528.371104601782</v>
          </cell>
          <cell r="O249">
            <v>18478.233325586072</v>
          </cell>
          <cell r="P249">
            <v>19711.765341966311</v>
          </cell>
          <cell r="Q249">
            <v>20744.547614122177</v>
          </cell>
          <cell r="R249">
            <v>21201.557636324564</v>
          </cell>
          <cell r="S249">
            <v>21869.370611957627</v>
          </cell>
          <cell r="T249">
            <v>22409.704663340748</v>
          </cell>
          <cell r="U249">
            <v>23146.437011872487</v>
          </cell>
          <cell r="V249">
            <v>23754.6214532173</v>
          </cell>
          <cell r="W249">
            <v>24638.42210750085</v>
          </cell>
          <cell r="X249">
            <v>25998.629422016213</v>
          </cell>
          <cell r="Y249">
            <v>27022.019736324251</v>
          </cell>
          <cell r="Z249">
            <v>27815.476693020497</v>
          </cell>
          <cell r="AA249">
            <v>28513.040758287032</v>
          </cell>
          <cell r="AB249">
            <v>28522.892788035613</v>
          </cell>
          <cell r="AC249">
            <v>28160.258081621505</v>
          </cell>
          <cell r="AD249">
            <v>28635.095426973003</v>
          </cell>
          <cell r="AE249">
            <v>29323.666041989127</v>
          </cell>
        </row>
        <row r="250">
          <cell r="G250">
            <v>34875.560548544068</v>
          </cell>
          <cell r="H250">
            <v>35490.215717743871</v>
          </cell>
          <cell r="I250">
            <v>36041.055471905849</v>
          </cell>
          <cell r="J250">
            <v>36987.832605266187</v>
          </cell>
          <cell r="K250">
            <v>37609.896544160554</v>
          </cell>
          <cell r="L250">
            <v>39880.544867932578</v>
          </cell>
          <cell r="M250">
            <v>40403.524766928334</v>
          </cell>
          <cell r="N250">
            <v>43318.517315310317</v>
          </cell>
          <cell r="O250">
            <v>43477.324084102991</v>
          </cell>
          <cell r="P250">
            <v>46102.792950617768</v>
          </cell>
          <cell r="Q250">
            <v>48157.744443856565</v>
          </cell>
          <cell r="R250">
            <v>48381.995246132137</v>
          </cell>
          <cell r="S250">
            <v>49049.199908716473</v>
          </cell>
          <cell r="T250">
            <v>50428.752236485008</v>
          </cell>
          <cell r="U250">
            <v>51749.10969971741</v>
          </cell>
          <cell r="V250">
            <v>53283.685692529973</v>
          </cell>
          <cell r="W250">
            <v>55740.603359634508</v>
          </cell>
          <cell r="X250">
            <v>58846.279199835903</v>
          </cell>
          <cell r="Y250">
            <v>60989.003348343955</v>
          </cell>
          <cell r="Z250">
            <v>66855.58838065021</v>
          </cell>
          <cell r="AA250">
            <v>70982.670891079164</v>
          </cell>
          <cell r="AB250">
            <v>72875.175932513535</v>
          </cell>
          <cell r="AC250">
            <v>74055.453637505809</v>
          </cell>
          <cell r="AD250">
            <v>77727.363212703494</v>
          </cell>
          <cell r="AE250">
            <v>81944.81933887284</v>
          </cell>
        </row>
        <row r="251">
          <cell r="G251">
            <v>95092.731567875642</v>
          </cell>
          <cell r="H251">
            <v>96766.415545228316</v>
          </cell>
          <cell r="I251">
            <v>98266.332436564364</v>
          </cell>
          <cell r="J251">
            <v>100844.37260873445</v>
          </cell>
          <cell r="K251">
            <v>102538.23040020447</v>
          </cell>
          <cell r="L251">
            <v>108726.98855621848</v>
          </cell>
          <cell r="M251">
            <v>110149.4485241012</v>
          </cell>
          <cell r="N251">
            <v>118093.70785323142</v>
          </cell>
          <cell r="O251">
            <v>118524.17778565657</v>
          </cell>
          <cell r="P251">
            <v>125679.56328821628</v>
          </cell>
          <cell r="Q251">
            <v>131279.82577985615</v>
          </cell>
          <cell r="R251">
            <v>131888.41597728548</v>
          </cell>
          <cell r="S251">
            <v>133704.03605860649</v>
          </cell>
          <cell r="T251">
            <v>137459.9244662337</v>
          </cell>
          <cell r="U251">
            <v>141055.35189563283</v>
          </cell>
          <cell r="V251">
            <v>145235.13322236884</v>
          </cell>
          <cell r="W251">
            <v>153068.71128711573</v>
          </cell>
          <cell r="X251">
            <v>162786.7828709142</v>
          </cell>
          <cell r="Y251">
            <v>169902.61285857085</v>
          </cell>
          <cell r="Z251">
            <v>177924.99831106921</v>
          </cell>
          <cell r="AA251">
            <v>183099.6511936677</v>
          </cell>
          <cell r="AB251">
            <v>183290.58023238834</v>
          </cell>
          <cell r="AC251">
            <v>181910.0452579376</v>
          </cell>
          <cell r="AD251">
            <v>186440.59700101402</v>
          </cell>
          <cell r="AE251">
            <v>192071.4052546951</v>
          </cell>
        </row>
        <row r="252">
          <cell r="G252">
            <v>20269.095261833754</v>
          </cell>
          <cell r="H252">
            <v>20530.532236312658</v>
          </cell>
          <cell r="I252">
            <v>20719.297673345118</v>
          </cell>
          <cell r="J252">
            <v>20905.426610008475</v>
          </cell>
          <cell r="K252">
            <v>21238.400627835614</v>
          </cell>
          <cell r="L252">
            <v>22707.133589089823</v>
          </cell>
          <cell r="M252">
            <v>22914.0953188536</v>
          </cell>
          <cell r="N252">
            <v>24446.984147439664</v>
          </cell>
          <cell r="O252">
            <v>24508.760457259279</v>
          </cell>
          <cell r="P252">
            <v>26182.572155659302</v>
          </cell>
          <cell r="Q252">
            <v>27665.032170520342</v>
          </cell>
          <cell r="R252">
            <v>27944.373484518161</v>
          </cell>
          <cell r="S252">
            <v>28737.453154020208</v>
          </cell>
          <cell r="T252">
            <v>29887.275798005736</v>
          </cell>
          <cell r="U252">
            <v>31124.852838925988</v>
          </cell>
          <cell r="V252">
            <v>32286.30287308092</v>
          </cell>
          <cell r="W252">
            <v>34084.157085432591</v>
          </cell>
          <cell r="X252">
            <v>36026.430975225201</v>
          </cell>
          <cell r="Y252">
            <v>37766.179529638641</v>
          </cell>
          <cell r="Z252">
            <v>38453.867170200647</v>
          </cell>
          <cell r="AA252">
            <v>38998.349356101215</v>
          </cell>
          <cell r="AB252">
            <v>38753.276478936947</v>
          </cell>
          <cell r="AC252">
            <v>38078.707519783769</v>
          </cell>
          <cell r="AD252">
            <v>38623.220290712226</v>
          </cell>
          <cell r="AE252">
            <v>39376.63752481604</v>
          </cell>
        </row>
        <row r="253">
          <cell r="G253">
            <v>111590.53378044043</v>
          </cell>
          <cell r="H253">
            <v>113029.8625297102</v>
          </cell>
          <cell r="I253">
            <v>114069.10160800362</v>
          </cell>
          <cell r="J253">
            <v>115093.82555971152</v>
          </cell>
          <cell r="K253">
            <v>116926.99807700257</v>
          </cell>
          <cell r="L253">
            <v>125013.03709404237</v>
          </cell>
          <cell r="M253">
            <v>126152.45499099954</v>
          </cell>
          <cell r="N253">
            <v>134591.7010648037</v>
          </cell>
          <cell r="O253">
            <v>134931.80758158234</v>
          </cell>
          <cell r="P253">
            <v>144146.89776985085</v>
          </cell>
          <cell r="Q253">
            <v>152308.51042347541</v>
          </cell>
          <cell r="R253">
            <v>153846.41065697235</v>
          </cell>
          <cell r="S253">
            <v>158212.67281652676</v>
          </cell>
          <cell r="T253">
            <v>164542.96634653877</v>
          </cell>
          <cell r="U253">
            <v>171356.38750849618</v>
          </cell>
          <cell r="V253">
            <v>177750.69507853885</v>
          </cell>
          <cell r="W253">
            <v>186860.74176010364</v>
          </cell>
          <cell r="X253">
            <v>198849.0352817431</v>
          </cell>
          <cell r="Y253">
            <v>207459.88509259641</v>
          </cell>
          <cell r="Z253">
            <v>210238.94541030767</v>
          </cell>
          <cell r="AA253">
            <v>212559.78193989891</v>
          </cell>
          <cell r="AB253">
            <v>209370.44418938732</v>
          </cell>
          <cell r="AC253">
            <v>204710.6763606098</v>
          </cell>
          <cell r="AD253">
            <v>206356.08182021734</v>
          </cell>
          <cell r="AE253">
            <v>208941.43593905578</v>
          </cell>
        </row>
        <row r="256">
          <cell r="G256">
            <v>41700.08658172701</v>
          </cell>
          <cell r="H256">
            <v>42703.510343600574</v>
          </cell>
          <cell r="I256">
            <v>44257.002746285623</v>
          </cell>
          <cell r="J256">
            <v>46606.120598262525</v>
          </cell>
          <cell r="K256">
            <v>48934.561178675896</v>
          </cell>
          <cell r="L256">
            <v>49695.768483822583</v>
          </cell>
          <cell r="M256">
            <v>49546.517070036483</v>
          </cell>
          <cell r="N256">
            <v>52273.811962574538</v>
          </cell>
          <cell r="O256">
            <v>52585.807956194207</v>
          </cell>
          <cell r="P256">
            <v>56289.490101634299</v>
          </cell>
          <cell r="Q256">
            <v>59687.816054859606</v>
          </cell>
          <cell r="R256">
            <v>62488.410252297035</v>
          </cell>
          <cell r="S256">
            <v>66288.542174939212</v>
          </cell>
          <cell r="T256">
            <v>70860.892025420588</v>
          </cell>
          <cell r="U256">
            <v>78425.921481403377</v>
          </cell>
          <cell r="V256">
            <v>82710.375879353072</v>
          </cell>
          <cell r="W256">
            <v>87029.28237334211</v>
          </cell>
          <cell r="X256">
            <v>91919.753724823735</v>
          </cell>
          <cell r="Y256">
            <v>97412.530517584542</v>
          </cell>
          <cell r="Z256">
            <v>101803.61807623306</v>
          </cell>
          <cell r="AA256">
            <v>106254.40114189948</v>
          </cell>
          <cell r="AB256">
            <v>108563.77406324894</v>
          </cell>
          <cell r="AC256">
            <v>110216.79388037193</v>
          </cell>
          <cell r="AD256">
            <v>113386.61374144799</v>
          </cell>
          <cell r="AE256">
            <v>117712.63216067546</v>
          </cell>
        </row>
        <row r="257">
          <cell r="G257">
            <v>14672.252686163205</v>
          </cell>
          <cell r="H257">
            <v>19239.68134321988</v>
          </cell>
          <cell r="I257">
            <v>19939.593330695461</v>
          </cell>
          <cell r="J257">
            <v>20997.967186756636</v>
          </cell>
          <cell r="K257">
            <v>22047.02508465117</v>
          </cell>
          <cell r="L257">
            <v>22389.980168889302</v>
          </cell>
          <cell r="M257">
            <v>22322.736290852939</v>
          </cell>
          <cell r="N257">
            <v>23551.49440088233</v>
          </cell>
          <cell r="O257">
            <v>23692.06138119155</v>
          </cell>
          <cell r="P257">
            <v>25360.721959712802</v>
          </cell>
          <cell r="Q257">
            <v>26891.807060548002</v>
          </cell>
          <cell r="R257">
            <v>28153.589511143226</v>
          </cell>
          <cell r="S257">
            <v>29865.70466667843</v>
          </cell>
          <cell r="T257">
            <v>31925.735643175518</v>
          </cell>
          <cell r="U257">
            <v>35334.09141800685</v>
          </cell>
          <cell r="V257">
            <v>37264.413695563177</v>
          </cell>
          <cell r="W257">
            <v>39210.258054186605</v>
          </cell>
          <cell r="X257">
            <v>41413.615803083063</v>
          </cell>
          <cell r="Y257">
            <v>43888.336834956921</v>
          </cell>
          <cell r="Z257">
            <v>49736.807319184532</v>
          </cell>
          <cell r="AA257">
            <v>56142.539444000598</v>
          </cell>
          <cell r="AB257">
            <v>60827.935304007333</v>
          </cell>
          <cell r="AC257">
            <v>65095.991258090726</v>
          </cell>
          <cell r="AD257">
            <v>69834.495854563807</v>
          </cell>
          <cell r="AE257">
            <v>75291.428799324145</v>
          </cell>
        </row>
        <row r="258">
          <cell r="G258">
            <v>20850.043290863505</v>
          </cell>
          <cell r="H258">
            <v>22575.282569679115</v>
          </cell>
          <cell r="I258">
            <v>23396.538941304792</v>
          </cell>
          <cell r="J258">
            <v>24638.404044926261</v>
          </cell>
          <cell r="K258">
            <v>25869.338074156876</v>
          </cell>
          <cell r="L258">
            <v>26271.751596359642</v>
          </cell>
          <cell r="M258">
            <v>26192.849585423435</v>
          </cell>
          <cell r="N258">
            <v>27634.638617624529</v>
          </cell>
          <cell r="O258">
            <v>27799.575824423198</v>
          </cell>
          <cell r="P258">
            <v>29757.533620136724</v>
          </cell>
          <cell r="Q258">
            <v>31554.064351232275</v>
          </cell>
          <cell r="R258">
            <v>33034.603184256543</v>
          </cell>
          <cell r="S258">
            <v>35043.549316914716</v>
          </cell>
          <cell r="T258">
            <v>37460.729755981731</v>
          </cell>
          <cell r="U258">
            <v>41459.995302130206</v>
          </cell>
          <cell r="V258">
            <v>43724.979325981389</v>
          </cell>
          <cell r="W258">
            <v>46008.176508351571</v>
          </cell>
          <cell r="X258">
            <v>48593.532413997003</v>
          </cell>
          <cell r="Y258">
            <v>51497.298104241556</v>
          </cell>
          <cell r="Z258">
            <v>52757.518908787002</v>
          </cell>
          <cell r="AA258">
            <v>53903.877954527678</v>
          </cell>
          <cell r="AB258">
            <v>54125.33752447724</v>
          </cell>
          <cell r="AC258">
            <v>54033.163247066717</v>
          </cell>
          <cell r="AD258">
            <v>54801.231162971046</v>
          </cell>
          <cell r="AE258">
            <v>56126.369631058922</v>
          </cell>
        </row>
        <row r="259">
          <cell r="G259">
            <v>3084.9199261436966</v>
          </cell>
          <cell r="H259">
            <v>5192.3238248352354</v>
          </cell>
          <cell r="I259">
            <v>5441.9087153135188</v>
          </cell>
          <cell r="J259">
            <v>5708.9913981860245</v>
          </cell>
          <cell r="K259">
            <v>5939.2683798155113</v>
          </cell>
          <cell r="L259">
            <v>5907.767503560216</v>
          </cell>
          <cell r="M259">
            <v>5893.8371432833674</v>
          </cell>
          <cell r="N259">
            <v>6195.5678689534261</v>
          </cell>
          <cell r="O259">
            <v>6123.6377703355965</v>
          </cell>
          <cell r="P259">
            <v>6556.9250028957049</v>
          </cell>
          <cell r="Q259">
            <v>6960.5527448298462</v>
          </cell>
          <cell r="R259">
            <v>7163.8361106454095</v>
          </cell>
          <cell r="S259">
            <v>7643.6281214589717</v>
          </cell>
          <cell r="T259">
            <v>8227.1598087030998</v>
          </cell>
          <cell r="U259">
            <v>8657.9336583136501</v>
          </cell>
          <cell r="V259">
            <v>9040.8792984394131</v>
          </cell>
          <cell r="W259">
            <v>9412.5989064156402</v>
          </cell>
          <cell r="X259">
            <v>9908.961078993003</v>
          </cell>
          <cell r="Y259">
            <v>10279.707681731243</v>
          </cell>
          <cell r="Z259">
            <v>10839.759702525946</v>
          </cell>
          <cell r="AA259">
            <v>11663.103603960732</v>
          </cell>
          <cell r="AB259">
            <v>12117.020713681366</v>
          </cell>
          <cell r="AC259">
            <v>12408.832497687614</v>
          </cell>
          <cell r="AD259">
            <v>12917.727582640358</v>
          </cell>
          <cell r="AE259">
            <v>13578.615297081387</v>
          </cell>
        </row>
        <row r="260">
          <cell r="G260">
            <v>9871.7437636598297</v>
          </cell>
          <cell r="H260">
            <v>9590.1355545478818</v>
          </cell>
          <cell r="I260">
            <v>10051.114686975101</v>
          </cell>
          <cell r="J260">
            <v>10544.41195028686</v>
          </cell>
          <cell r="K260">
            <v>10969.729696910446</v>
          </cell>
          <cell r="L260">
            <v>10911.548103549427</v>
          </cell>
          <cell r="M260">
            <v>10885.818960320785</v>
          </cell>
          <cell r="N260">
            <v>11443.110581137555</v>
          </cell>
          <cell r="O260">
            <v>11310.256887980453</v>
          </cell>
          <cell r="P260">
            <v>12110.53118413112</v>
          </cell>
          <cell r="Q260">
            <v>12856.024895484399</v>
          </cell>
          <cell r="R260">
            <v>13231.48588365146</v>
          </cell>
          <cell r="S260">
            <v>14117.653730056369</v>
          </cell>
          <cell r="T260">
            <v>15195.427029610313</v>
          </cell>
          <cell r="U260">
            <v>15991.059149348286</v>
          </cell>
          <cell r="V260">
            <v>16698.353363407765</v>
          </cell>
          <cell r="W260">
            <v>17384.91328321179</v>
          </cell>
          <cell r="X260">
            <v>18301.685942189361</v>
          </cell>
          <cell r="Y260">
            <v>18986.448737537681</v>
          </cell>
          <cell r="Z260">
            <v>19186.457357777792</v>
          </cell>
          <cell r="AA260">
            <v>19421.389500806956</v>
          </cell>
          <cell r="AB260">
            <v>19309.143644282176</v>
          </cell>
          <cell r="AC260">
            <v>19047.886232108558</v>
          </cell>
          <cell r="AD260">
            <v>19147.291907871771</v>
          </cell>
          <cell r="AE260">
            <v>19450.207372063909</v>
          </cell>
        </row>
        <row r="261">
          <cell r="G261">
            <v>2467.9359409149574</v>
          </cell>
          <cell r="H261">
            <v>2397.5338886369705</v>
          </cell>
          <cell r="I261">
            <v>2512.7786717437752</v>
          </cell>
          <cell r="J261">
            <v>2636.1029875717149</v>
          </cell>
          <cell r="K261">
            <v>2742.4324242276116</v>
          </cell>
          <cell r="L261">
            <v>2727.8870258873567</v>
          </cell>
          <cell r="M261">
            <v>2721.4547400801962</v>
          </cell>
          <cell r="N261">
            <v>2860.7776452843887</v>
          </cell>
          <cell r="O261">
            <v>2827.5642219951133</v>
          </cell>
          <cell r="P261">
            <v>3027.6327960327799</v>
          </cell>
          <cell r="Q261">
            <v>3214.0062238710998</v>
          </cell>
          <cell r="R261">
            <v>3307.8714709128649</v>
          </cell>
          <cell r="S261">
            <v>3529.4134325140922</v>
          </cell>
          <cell r="T261">
            <v>3798.8567574025783</v>
          </cell>
          <cell r="U261">
            <v>3997.7647873370715</v>
          </cell>
          <cell r="V261">
            <v>4174.5883408519412</v>
          </cell>
          <cell r="W261">
            <v>4346.2283208029476</v>
          </cell>
          <cell r="X261">
            <v>4575.4214855473401</v>
          </cell>
          <cell r="Y261">
            <v>4746.6121843844203</v>
          </cell>
          <cell r="Z261">
            <v>5696.4113678519134</v>
          </cell>
          <cell r="AA261">
            <v>7141.6915145381108</v>
          </cell>
          <cell r="AB261">
            <v>8138.7616941484803</v>
          </cell>
          <cell r="AC261">
            <v>8936.3970229625047</v>
          </cell>
          <cell r="AD261">
            <v>9867.6418435425585</v>
          </cell>
          <cell r="AE261">
            <v>10933.03441460919</v>
          </cell>
        </row>
        <row r="262">
          <cell r="G262">
            <v>5141.5332102394941</v>
          </cell>
          <cell r="H262">
            <v>4628.9611906538521</v>
          </cell>
          <cell r="I262">
            <v>4851.4663368605652</v>
          </cell>
          <cell r="J262">
            <v>5089.5707801541757</v>
          </cell>
          <cell r="K262">
            <v>5294.8629088856933</v>
          </cell>
          <cell r="L262">
            <v>5266.7798503984886</v>
          </cell>
          <cell r="M262">
            <v>5254.3609221365559</v>
          </cell>
          <cell r="N262">
            <v>5523.3541256178196</v>
          </cell>
          <cell r="O262">
            <v>5459.2283803495338</v>
          </cell>
          <cell r="P262">
            <v>5845.504323759169</v>
          </cell>
          <cell r="Q262">
            <v>6205.3388055662963</v>
          </cell>
          <cell r="R262">
            <v>6386.5661024010788</v>
          </cell>
          <cell r="S262">
            <v>6814.3010959349658</v>
          </cell>
          <cell r="T262">
            <v>7334.5201009303946</v>
          </cell>
          <cell r="U262">
            <v>7718.5553612618451</v>
          </cell>
          <cell r="V262">
            <v>8059.9517313791303</v>
          </cell>
          <cell r="W262">
            <v>8391.3400841041475</v>
          </cell>
          <cell r="X262">
            <v>8833.8473912138234</v>
          </cell>
          <cell r="Y262">
            <v>9164.3683089257556</v>
          </cell>
          <cell r="Z262">
            <v>9427.4013538185536</v>
          </cell>
          <cell r="AA262">
            <v>9797.3565548521656</v>
          </cell>
          <cell r="AB262">
            <v>9932.861944815053</v>
          </cell>
          <cell r="AC262">
            <v>9966.4333527343661</v>
          </cell>
          <cell r="AD262">
            <v>10182.127978430055</v>
          </cell>
          <cell r="AE262">
            <v>10511.460426461397</v>
          </cell>
        </row>
        <row r="263">
          <cell r="G263">
            <v>38695.862157504649</v>
          </cell>
          <cell r="H263">
            <v>39188.4671848789</v>
          </cell>
          <cell r="I263">
            <v>39741.214823901777</v>
          </cell>
          <cell r="J263">
            <v>40107.89074653374</v>
          </cell>
          <cell r="K263">
            <v>41756.080499778414</v>
          </cell>
          <cell r="L263">
            <v>42655.293736363157</v>
          </cell>
          <cell r="M263">
            <v>41788.422279535007</v>
          </cell>
          <cell r="N263">
            <v>42758.588014985733</v>
          </cell>
          <cell r="O263">
            <v>42675.647914828987</v>
          </cell>
          <cell r="P263">
            <v>44698.188170030255</v>
          </cell>
          <cell r="Q263">
            <v>46622.423951739962</v>
          </cell>
          <cell r="R263">
            <v>47476.187309589091</v>
          </cell>
          <cell r="S263">
            <v>47987.913010357173</v>
          </cell>
          <cell r="T263">
            <v>48926.548887985504</v>
          </cell>
          <cell r="U263">
            <v>49631.181693389517</v>
          </cell>
          <cell r="V263">
            <v>51502.693953272537</v>
          </cell>
          <cell r="W263">
            <v>53982.101264314697</v>
          </cell>
          <cell r="X263">
            <v>56987.497434832425</v>
          </cell>
          <cell r="Y263">
            <v>57959.733733594301</v>
          </cell>
          <cell r="Z263">
            <v>59424.072963241932</v>
          </cell>
          <cell r="AA263">
            <v>62248.204735016327</v>
          </cell>
          <cell r="AB263">
            <v>63461.255420553018</v>
          </cell>
          <cell r="AC263">
            <v>63503.996144116907</v>
          </cell>
          <cell r="AD263">
            <v>64899.250469511047</v>
          </cell>
          <cell r="AE263">
            <v>67021.594229596027</v>
          </cell>
        </row>
        <row r="264">
          <cell r="G264">
            <v>15817.337232070206</v>
          </cell>
          <cell r="H264">
            <v>16018.694674591499</v>
          </cell>
          <cell r="I264">
            <v>16244.636036876404</v>
          </cell>
          <cell r="J264">
            <v>16394.518644467444</v>
          </cell>
          <cell r="K264">
            <v>17068.233395760493</v>
          </cell>
          <cell r="L264">
            <v>17435.796184482177</v>
          </cell>
          <cell r="M264">
            <v>17081.453435541836</v>
          </cell>
          <cell r="N264">
            <v>17478.018798168017</v>
          </cell>
          <cell r="O264">
            <v>17444.116167212251</v>
          </cell>
          <cell r="P264">
            <v>18270.850590436661</v>
          </cell>
          <cell r="Q264">
            <v>19057.402034863284</v>
          </cell>
          <cell r="R264">
            <v>19406.386711636154</v>
          </cell>
          <cell r="S264">
            <v>19615.559928824609</v>
          </cell>
          <cell r="T264">
            <v>19999.237133227925</v>
          </cell>
          <cell r="U264">
            <v>20287.263141344494</v>
          </cell>
          <cell r="V264">
            <v>21052.263296348981</v>
          </cell>
          <cell r="W264">
            <v>22167.22763662495</v>
          </cell>
          <cell r="X264">
            <v>23362.862099979786</v>
          </cell>
          <cell r="Y264">
            <v>23744.685317019321</v>
          </cell>
          <cell r="Z264">
            <v>23996.322284808713</v>
          </cell>
          <cell r="AA264">
            <v>23948.878801276289</v>
          </cell>
          <cell r="AB264">
            <v>23807.88839224822</v>
          </cell>
          <cell r="AC264">
            <v>23579.111074955865</v>
          </cell>
          <cell r="AD264">
            <v>23808.133708016674</v>
          </cell>
          <cell r="AE264">
            <v>24242.268569309461</v>
          </cell>
        </row>
        <row r="265">
          <cell r="G265">
            <v>5322.184838687871</v>
          </cell>
          <cell r="H265">
            <v>5545.0304646425429</v>
          </cell>
          <cell r="I265">
            <v>5646.0717363855647</v>
          </cell>
          <cell r="J265">
            <v>5772.714861515663</v>
          </cell>
          <cell r="K265">
            <v>5942.4333319450498</v>
          </cell>
          <cell r="L265">
            <v>6101.6843781988837</v>
          </cell>
          <cell r="M265">
            <v>5984.6208573422091</v>
          </cell>
          <cell r="N265">
            <v>6060.5218777927839</v>
          </cell>
          <cell r="O265">
            <v>5984.088884824102</v>
          </cell>
          <cell r="P265">
            <v>6250.5787353942815</v>
          </cell>
          <cell r="Q265">
            <v>6572.719636686692</v>
          </cell>
          <cell r="R265">
            <v>6621.4012106557939</v>
          </cell>
          <cell r="S265">
            <v>7007.3620811741166</v>
          </cell>
          <cell r="T265">
            <v>7493.6319939120322</v>
          </cell>
          <cell r="U265">
            <v>7852.5601573598751</v>
          </cell>
          <cell r="V265">
            <v>8244.2529789954897</v>
          </cell>
          <cell r="W265">
            <v>8590.1003647840844</v>
          </cell>
          <cell r="X265">
            <v>8791.169223543573</v>
          </cell>
          <cell r="Y265">
            <v>9001.664162895453</v>
          </cell>
          <cell r="Z265">
            <v>9312.348144124393</v>
          </cell>
          <cell r="AA265">
            <v>9600.2460714418157</v>
          </cell>
          <cell r="AB265">
            <v>9649.7064927956617</v>
          </cell>
          <cell r="AC265">
            <v>9594.2324440334487</v>
          </cell>
          <cell r="AD265">
            <v>9674.6836717986062</v>
          </cell>
          <cell r="AE265">
            <v>9849.4812135498341</v>
          </cell>
        </row>
        <row r="266">
          <cell r="G266">
            <v>40188.47897715179</v>
          </cell>
          <cell r="H266">
            <v>37894.786608260598</v>
          </cell>
          <cell r="I266">
            <v>39692.417744606828</v>
          </cell>
          <cell r="J266">
            <v>41616.076447625463</v>
          </cell>
          <cell r="K266">
            <v>43274.642682815946</v>
          </cell>
          <cell r="L266">
            <v>43037.119273569937</v>
          </cell>
          <cell r="M266">
            <v>42915.311055033781</v>
          </cell>
          <cell r="N266">
            <v>45084.536114695635</v>
          </cell>
          <cell r="O266">
            <v>44539.564838901228</v>
          </cell>
          <cell r="P266">
            <v>47662.286009123229</v>
          </cell>
          <cell r="Q266">
            <v>50573.227173981133</v>
          </cell>
          <cell r="R266">
            <v>52028.353540521784</v>
          </cell>
          <cell r="S266">
            <v>55480.383681701147</v>
          </cell>
          <cell r="T266">
            <v>59679.121785217372</v>
          </cell>
          <cell r="U266">
            <v>62780.458365300248</v>
          </cell>
          <cell r="V266">
            <v>65538.345071305797</v>
          </cell>
          <cell r="W266">
            <v>66650.46253738238</v>
          </cell>
          <cell r="X266">
            <v>67942.572302651621</v>
          </cell>
          <cell r="Y266">
            <v>68392.695694490918</v>
          </cell>
          <cell r="Z266">
            <v>68988.233738220995</v>
          </cell>
          <cell r="AA266">
            <v>69484.825010124769</v>
          </cell>
          <cell r="AB266">
            <v>68888.699697287899</v>
          </cell>
          <cell r="AC266">
            <v>67780.569700880937</v>
          </cell>
          <cell r="AD266">
            <v>67936.197356717166</v>
          </cell>
          <cell r="AE266">
            <v>68764.752407722292</v>
          </cell>
        </row>
        <row r="267">
          <cell r="G267">
            <v>1188.7545350603505</v>
          </cell>
          <cell r="H267">
            <v>1814.3315151782574</v>
          </cell>
          <cell r="I267">
            <v>1900.3987322087844</v>
          </cell>
          <cell r="J267">
            <v>1992.499913445489</v>
          </cell>
          <cell r="K267">
            <v>2071.9089630760959</v>
          </cell>
          <cell r="L267">
            <v>2060.5367864375899</v>
          </cell>
          <cell r="M267">
            <v>2054.7048367295088</v>
          </cell>
          <cell r="N267">
            <v>2158.5632758848569</v>
          </cell>
          <cell r="O267">
            <v>2132.4710703590135</v>
          </cell>
          <cell r="P267">
            <v>2281.9811201401903</v>
          </cell>
          <cell r="Q267">
            <v>2421.3515393175903</v>
          </cell>
          <cell r="R267">
            <v>2491.0202684932815</v>
          </cell>
          <cell r="S267">
            <v>2656.2970159581087</v>
          </cell>
          <cell r="T267">
            <v>2857.3247442295396</v>
          </cell>
          <cell r="U267">
            <v>3005.8109398265065</v>
          </cell>
          <cell r="V267">
            <v>3137.8533977435613</v>
          </cell>
          <cell r="W267">
            <v>3191.0995022312723</v>
          </cell>
          <cell r="X267">
            <v>3252.9633013979505</v>
          </cell>
          <cell r="Y267">
            <v>3274.5143676165139</v>
          </cell>
          <cell r="Z267">
            <v>3365.3187326417874</v>
          </cell>
          <cell r="AA267">
            <v>3474.0116701583424</v>
          </cell>
          <cell r="AB267">
            <v>3512.953897458478</v>
          </cell>
          <cell r="AC267">
            <v>3516.3128897770621</v>
          </cell>
          <cell r="AD267">
            <v>3581.1158402421911</v>
          </cell>
          <cell r="AE267">
            <v>3680.4791879235472</v>
          </cell>
        </row>
        <row r="268">
          <cell r="G268">
            <v>3849.7950827751201</v>
          </cell>
          <cell r="H268">
            <v>3906.2891171259025</v>
          </cell>
          <cell r="I268">
            <v>3961.8719573742533</v>
          </cell>
          <cell r="J268">
            <v>4034.5396870432041</v>
          </cell>
          <cell r="K268">
            <v>4138.6436132460585</v>
          </cell>
          <cell r="L268">
            <v>4100.6830786251285</v>
          </cell>
          <cell r="M268">
            <v>4035.3829999262734</v>
          </cell>
          <cell r="N268">
            <v>4110.6521986094058</v>
          </cell>
          <cell r="O268">
            <v>4006.1320247028834</v>
          </cell>
          <cell r="P268">
            <v>4254.9883579236111</v>
          </cell>
          <cell r="Q268">
            <v>4437.9947273019006</v>
          </cell>
          <cell r="R268">
            <v>4680.7221218276991</v>
          </cell>
          <cell r="S268">
            <v>4828.4799985370428</v>
          </cell>
          <cell r="T268">
            <v>5017.4618558662078</v>
          </cell>
          <cell r="U268">
            <v>5345.4511655331662</v>
          </cell>
          <cell r="V268">
            <v>5516.9923667331486</v>
          </cell>
          <cell r="W268">
            <v>5867.6518045882958</v>
          </cell>
          <cell r="X268">
            <v>6329.7630600932562</v>
          </cell>
          <cell r="Y268">
            <v>6722.9459400846354</v>
          </cell>
          <cell r="Z268">
            <v>6861.7784227451157</v>
          </cell>
          <cell r="AA268">
            <v>6955.8284829545846</v>
          </cell>
          <cell r="AB268">
            <v>6957.0865987713378</v>
          </cell>
          <cell r="AC268">
            <v>6912.3452832716694</v>
          </cell>
          <cell r="AD268">
            <v>6996.4987096325658</v>
          </cell>
          <cell r="AE268">
            <v>7149.722042615902</v>
          </cell>
        </row>
        <row r="269">
          <cell r="G269">
            <v>534.44742790618818</v>
          </cell>
          <cell r="H269">
            <v>549.59350482299533</v>
          </cell>
          <cell r="I269">
            <v>558.80354351382152</v>
          </cell>
          <cell r="J269">
            <v>563.62274980553275</v>
          </cell>
          <cell r="K269">
            <v>587.5147936961863</v>
          </cell>
          <cell r="L269">
            <v>579.97784016970309</v>
          </cell>
          <cell r="M269">
            <v>560.90805620046797</v>
          </cell>
          <cell r="N269">
            <v>573.68000690966471</v>
          </cell>
          <cell r="O269">
            <v>553.53475886949707</v>
          </cell>
          <cell r="P269">
            <v>576.68826299924194</v>
          </cell>
          <cell r="Q269">
            <v>617.12387357911405</v>
          </cell>
          <cell r="R269">
            <v>611.47974591985735</v>
          </cell>
          <cell r="S269">
            <v>612.49116303855203</v>
          </cell>
          <cell r="T269">
            <v>617.39099685506926</v>
          </cell>
          <cell r="U269">
            <v>625.42155541820807</v>
          </cell>
          <cell r="V269">
            <v>634.89317973156528</v>
          </cell>
          <cell r="W269">
            <v>649.66639439859387</v>
          </cell>
          <cell r="X269">
            <v>664.18689457805033</v>
          </cell>
          <cell r="Y269">
            <v>675.222447049018</v>
          </cell>
          <cell r="Z269">
            <v>689.29368563316996</v>
          </cell>
          <cell r="AA269">
            <v>708.88049415932687</v>
          </cell>
          <cell r="AB269">
            <v>715.26417571277989</v>
          </cell>
          <cell r="AC269">
            <v>712.08311568624777</v>
          </cell>
          <cell r="AD269">
            <v>720.56979461845128</v>
          </cell>
          <cell r="AE269">
            <v>738.00039313122193</v>
          </cell>
        </row>
        <row r="270">
          <cell r="G270">
            <v>3115.2089672205038</v>
          </cell>
          <cell r="H270">
            <v>3197.5651166446492</v>
          </cell>
          <cell r="I270">
            <v>3229.0497286223444</v>
          </cell>
          <cell r="J270">
            <v>3272.3257565644481</v>
          </cell>
          <cell r="K270">
            <v>3286.9654885929872</v>
          </cell>
          <cell r="L270">
            <v>3293.264126133221</v>
          </cell>
          <cell r="M270">
            <v>3300.0809674539782</v>
          </cell>
          <cell r="N270">
            <v>3451.930911696365</v>
          </cell>
          <cell r="O270">
            <v>3297.3681869148945</v>
          </cell>
          <cell r="P270">
            <v>3489.5232829070401</v>
          </cell>
          <cell r="Q270">
            <v>3673.2929341504673</v>
          </cell>
          <cell r="R270">
            <v>3717.6174958107317</v>
          </cell>
          <cell r="S270">
            <v>3800.0880835238581</v>
          </cell>
          <cell r="T270">
            <v>3887.0650904153217</v>
          </cell>
          <cell r="U270">
            <v>4056.124578585614</v>
          </cell>
          <cell r="V270">
            <v>4194.5406633190933</v>
          </cell>
          <cell r="W270">
            <v>4344.0884180067906</v>
          </cell>
          <cell r="X270">
            <v>4474.3387921523226</v>
          </cell>
          <cell r="Y270">
            <v>4678.5785905776456</v>
          </cell>
          <cell r="Z270">
            <v>5141.8087527319158</v>
          </cell>
          <cell r="AA270">
            <v>5563.8893544924167</v>
          </cell>
          <cell r="AB270">
            <v>5764.1241758474371</v>
          </cell>
          <cell r="AC270">
            <v>5987.6855187118917</v>
          </cell>
          <cell r="AD270">
            <v>6250.8438285058528</v>
          </cell>
          <cell r="AE270">
            <v>6624.8401927575715</v>
          </cell>
        </row>
        <row r="271">
          <cell r="G271">
            <v>11420.491920913755</v>
          </cell>
          <cell r="H271">
            <v>11592.720625003223</v>
          </cell>
          <cell r="I271">
            <v>11658.563357544677</v>
          </cell>
          <cell r="J271">
            <v>11749.065090113814</v>
          </cell>
          <cell r="K271">
            <v>11779.680679758576</v>
          </cell>
          <cell r="L271">
            <v>11687.872839212228</v>
          </cell>
          <cell r="M271">
            <v>11490.221763086443</v>
          </cell>
          <cell r="N271">
            <v>11768.452142521628</v>
          </cell>
          <cell r="O271">
            <v>11179.822225067792</v>
          </cell>
          <cell r="P271">
            <v>11601.176974790342</v>
          </cell>
          <cell r="Q271">
            <v>12023.171597635273</v>
          </cell>
          <cell r="R271">
            <v>12026.872322236679</v>
          </cell>
          <cell r="S271">
            <v>12163.184919060364</v>
          </cell>
          <cell r="T271">
            <v>12304.230792458153</v>
          </cell>
          <cell r="U271">
            <v>12644.901097631564</v>
          </cell>
          <cell r="V271">
            <v>12931.671530017473</v>
          </cell>
          <cell r="W271">
            <v>13317.881753484435</v>
          </cell>
          <cell r="X271">
            <v>13653.779577349764</v>
          </cell>
          <cell r="Y271">
            <v>14138.492855194008</v>
          </cell>
          <cell r="Z271">
            <v>14622.668209005438</v>
          </cell>
          <cell r="AA271">
            <v>15006.014751748147</v>
          </cell>
          <cell r="AB271">
            <v>15029.928175957646</v>
          </cell>
          <cell r="AC271">
            <v>15034.086030244467</v>
          </cell>
          <cell r="AD271">
            <v>15245.007781740544</v>
          </cell>
          <cell r="AE271">
            <v>15663.703138796815</v>
          </cell>
        </row>
        <row r="272">
          <cell r="G272">
            <v>3691.5192148666688</v>
          </cell>
          <cell r="H272">
            <v>3753.6667501636275</v>
          </cell>
          <cell r="I272">
            <v>3908.1283727573941</v>
          </cell>
          <cell r="J272">
            <v>3990.3782404125386</v>
          </cell>
          <cell r="K272">
            <v>4054.2488327687715</v>
          </cell>
          <cell r="L272">
            <v>4020.6948301558132</v>
          </cell>
          <cell r="M272">
            <v>3920.8513231352058</v>
          </cell>
          <cell r="N272">
            <v>4041.18327816493</v>
          </cell>
          <cell r="O272">
            <v>3904.2872844354733</v>
          </cell>
          <cell r="P272">
            <v>3990.4226943218055</v>
          </cell>
          <cell r="Q272">
            <v>4159.7894375329506</v>
          </cell>
          <cell r="R272">
            <v>4196.5362378426089</v>
          </cell>
          <cell r="S272">
            <v>4339.6995561507783</v>
          </cell>
          <cell r="T272">
            <v>4479.5142833859791</v>
          </cell>
          <cell r="U272">
            <v>4693.9937824858698</v>
          </cell>
          <cell r="V272">
            <v>4845.6041433523815</v>
          </cell>
          <cell r="W272">
            <v>4995.1928652936713</v>
          </cell>
          <cell r="X272">
            <v>5242.7236629585241</v>
          </cell>
          <cell r="Y272">
            <v>5545.2672924388035</v>
          </cell>
          <cell r="Z272">
            <v>5673.8896302172889</v>
          </cell>
          <cell r="AA272">
            <v>5924.0874725941449</v>
          </cell>
          <cell r="AB272">
            <v>5934.4464396809926</v>
          </cell>
          <cell r="AC272">
            <v>5912.4372921907834</v>
          </cell>
          <cell r="AD272">
            <v>6006.6769874874071</v>
          </cell>
          <cell r="AE272">
            <v>6164.8604393322439</v>
          </cell>
        </row>
        <row r="273">
          <cell r="G273">
            <v>17497.207948601801</v>
          </cell>
          <cell r="H273">
            <v>17791.777280438058</v>
          </cell>
          <cell r="I273">
            <v>18901.054967077107</v>
          </cell>
          <cell r="J273">
            <v>19491.738538742164</v>
          </cell>
          <cell r="K273">
            <v>19950.42997123814</v>
          </cell>
          <cell r="L273">
            <v>19905.594194185171</v>
          </cell>
          <cell r="M273">
            <v>19584.467713881531</v>
          </cell>
          <cell r="N273">
            <v>20522.118178496305</v>
          </cell>
          <cell r="O273">
            <v>20034.834221414225</v>
          </cell>
          <cell r="P273">
            <v>20616.976813630718</v>
          </cell>
          <cell r="Q273">
            <v>21762.89295682016</v>
          </cell>
          <cell r="R273">
            <v>22193.060520158731</v>
          </cell>
          <cell r="S273">
            <v>23288.74802317745</v>
          </cell>
          <cell r="T273">
            <v>24369.151315222582</v>
          </cell>
          <cell r="U273">
            <v>25933.512365323673</v>
          </cell>
          <cell r="V273">
            <v>27027.347784204048</v>
          </cell>
          <cell r="W273">
            <v>28045.729928476008</v>
          </cell>
          <cell r="X273">
            <v>28851.325810615399</v>
          </cell>
          <cell r="Y273">
            <v>28873.897229677121</v>
          </cell>
          <cell r="Z273">
            <v>29028.51577124407</v>
          </cell>
          <cell r="AA273">
            <v>28959.754956209981</v>
          </cell>
          <cell r="AB273">
            <v>28706.819769662256</v>
          </cell>
          <cell r="AC273">
            <v>28180.95717693547</v>
          </cell>
          <cell r="AD273">
            <v>28203.027422428651</v>
          </cell>
          <cell r="AE273">
            <v>28506.77394470897</v>
          </cell>
        </row>
        <row r="276">
          <cell r="G276">
            <v>53708.756626847957</v>
          </cell>
          <cell r="H276">
            <v>50349.464058565485</v>
          </cell>
          <cell r="I276">
            <v>50585.765733522334</v>
          </cell>
          <cell r="J276">
            <v>50756.917170227302</v>
          </cell>
          <cell r="K276">
            <v>50890.56319950617</v>
          </cell>
          <cell r="L276">
            <v>50409.683971895211</v>
          </cell>
          <cell r="M276">
            <v>49748.857660934671</v>
          </cell>
          <cell r="N276">
            <v>51074.418525560905</v>
          </cell>
          <cell r="O276">
            <v>50637.294229816769</v>
          </cell>
          <cell r="P276">
            <v>51882.363343747689</v>
          </cell>
          <cell r="Q276">
            <v>53040.286432316985</v>
          </cell>
          <cell r="R276">
            <v>53738.485192411041</v>
          </cell>
          <cell r="S276">
            <v>55949.769545049654</v>
          </cell>
          <cell r="T276">
            <v>57329.270888827872</v>
          </cell>
          <cell r="U276">
            <v>59883.340093594605</v>
          </cell>
          <cell r="V276">
            <v>62238.988957004687</v>
          </cell>
          <cell r="W276">
            <v>64365.633187934131</v>
          </cell>
          <cell r="X276">
            <v>65570.953790492698</v>
          </cell>
          <cell r="Y276">
            <v>67305.727422033131</v>
          </cell>
          <cell r="Z276">
            <v>68196.039917622096</v>
          </cell>
          <cell r="AA276">
            <v>68883.240349581378</v>
          </cell>
          <cell r="AB276">
            <v>68252.643635550878</v>
          </cell>
          <cell r="AC276">
            <v>68712.851087571893</v>
          </cell>
          <cell r="AD276">
            <v>69589.365365579099</v>
          </cell>
          <cell r="AE276">
            <v>71181.30416701932</v>
          </cell>
        </row>
        <row r="277">
          <cell r="G277">
            <v>18897.525479816875</v>
          </cell>
          <cell r="H277">
            <v>22684.496812891877</v>
          </cell>
          <cell r="I277">
            <v>22790.96040079034</v>
          </cell>
          <cell r="J277">
            <v>22868.071136585651</v>
          </cell>
          <cell r="K277">
            <v>22928.284149413474</v>
          </cell>
          <cell r="L277">
            <v>22711.628351579398</v>
          </cell>
          <cell r="M277">
            <v>22413.899018702621</v>
          </cell>
          <cell r="N277">
            <v>23011.11850794945</v>
          </cell>
          <cell r="O277">
            <v>22814.176099940669</v>
          </cell>
          <cell r="P277">
            <v>23375.130757053677</v>
          </cell>
          <cell r="Q277">
            <v>23896.822558612297</v>
          </cell>
          <cell r="R277">
            <v>24211.389711297299</v>
          </cell>
          <cell r="S277">
            <v>25207.663927671896</v>
          </cell>
          <cell r="T277">
            <v>25829.18581318625</v>
          </cell>
          <cell r="U277">
            <v>26979.898652314874</v>
          </cell>
          <cell r="V277">
            <v>28041.214996658913</v>
          </cell>
          <cell r="W277">
            <v>28999.35536976318</v>
          </cell>
          <cell r="X277">
            <v>29542.401693661457</v>
          </cell>
          <cell r="Y277">
            <v>30323.988303401613</v>
          </cell>
          <cell r="Z277">
            <v>31006.105312805237</v>
          </cell>
          <cell r="AA277">
            <v>31737.357087980727</v>
          </cell>
          <cell r="AB277">
            <v>31853.529467166318</v>
          </cell>
          <cell r="AC277">
            <v>32575.680823859493</v>
          </cell>
          <cell r="AD277">
            <v>33518.523530953906</v>
          </cell>
          <cell r="AE277">
            <v>34882.341931854091</v>
          </cell>
        </row>
        <row r="278">
          <cell r="G278">
            <v>26854.378313423978</v>
          </cell>
          <cell r="H278">
            <v>26617.32886145165</v>
          </cell>
          <cell r="I278">
            <v>26742.250139372747</v>
          </cell>
          <cell r="J278">
            <v>26832.72963426046</v>
          </cell>
          <cell r="K278">
            <v>26903.381832428946</v>
          </cell>
          <cell r="L278">
            <v>26649.16421992223</v>
          </cell>
          <cell r="M278">
            <v>26299.817279134986</v>
          </cell>
          <cell r="N278">
            <v>27000.577259789123</v>
          </cell>
          <cell r="O278">
            <v>26769.490765608803</v>
          </cell>
          <cell r="P278">
            <v>27427.698646872188</v>
          </cell>
          <cell r="Q278">
            <v>28039.836635250114</v>
          </cell>
          <cell r="R278">
            <v>28408.940584131567</v>
          </cell>
          <cell r="S278">
            <v>29577.939776494393</v>
          </cell>
          <cell r="T278">
            <v>30307.215482179141</v>
          </cell>
          <cell r="U278">
            <v>31657.428463177443</v>
          </cell>
          <cell r="V278">
            <v>32902.746196978107</v>
          </cell>
          <cell r="W278">
            <v>34027.00024663622</v>
          </cell>
          <cell r="X278">
            <v>34664.19501050633</v>
          </cell>
          <cell r="Y278">
            <v>35581.286008678158</v>
          </cell>
          <cell r="Z278">
            <v>36083.497426165137</v>
          </cell>
          <cell r="AA278">
            <v>36494.12300096816</v>
          </cell>
          <cell r="AB278">
            <v>36205.695140698299</v>
          </cell>
          <cell r="AC278">
            <v>36506.780251500866</v>
          </cell>
          <cell r="AD278">
            <v>37031.665828922414</v>
          </cell>
          <cell r="AE278">
            <v>37945.836580810574</v>
          </cell>
        </row>
        <row r="279">
          <cell r="G279">
            <v>2899.3137186553386</v>
          </cell>
          <cell r="H279">
            <v>4653.2063275829678</v>
          </cell>
          <cell r="I279">
            <v>4722.1827958588665</v>
          </cell>
          <cell r="J279">
            <v>4803.0505198635774</v>
          </cell>
          <cell r="K279">
            <v>4864.1054718609148</v>
          </cell>
          <cell r="L279">
            <v>4847.1465088239911</v>
          </cell>
          <cell r="M279">
            <v>4921.2901977497777</v>
          </cell>
          <cell r="N279">
            <v>5132.826898850004</v>
          </cell>
          <cell r="O279">
            <v>5165.3941277993135</v>
          </cell>
          <cell r="P279">
            <v>5307.180926289423</v>
          </cell>
          <cell r="Q279">
            <v>5413.9324826064094</v>
          </cell>
          <cell r="R279">
            <v>5527.7892431994651</v>
          </cell>
          <cell r="S279">
            <v>5793.8879649185292</v>
          </cell>
          <cell r="T279">
            <v>6012.6273752844645</v>
          </cell>
          <cell r="U279">
            <v>6396.3583829453282</v>
          </cell>
          <cell r="V279">
            <v>6644.3243452930392</v>
          </cell>
          <cell r="W279">
            <v>6897.2765527024421</v>
          </cell>
          <cell r="X279">
            <v>7099.8649378566442</v>
          </cell>
          <cell r="Y279">
            <v>7280.7841604239902</v>
          </cell>
          <cell r="Z279">
            <v>7440.8024860006608</v>
          </cell>
          <cell r="AA279">
            <v>7753.3183815559305</v>
          </cell>
          <cell r="AB279">
            <v>7831.6449985303652</v>
          </cell>
          <cell r="AC279">
            <v>8006.5157584517292</v>
          </cell>
          <cell r="AD279">
            <v>8228.1687845852503</v>
          </cell>
          <cell r="AE279">
            <v>8541.3880336494094</v>
          </cell>
        </row>
        <row r="280">
          <cell r="G280">
            <v>9277.8038996970827</v>
          </cell>
          <cell r="H280">
            <v>8594.3945235766678</v>
          </cell>
          <cell r="I280">
            <v>8721.7929107257623</v>
          </cell>
          <cell r="J280">
            <v>8871.1542489927488</v>
          </cell>
          <cell r="K280">
            <v>8983.9217276176933</v>
          </cell>
          <cell r="L280">
            <v>8952.5988055744328</v>
          </cell>
          <cell r="M280">
            <v>9089.5409631323892</v>
          </cell>
          <cell r="N280">
            <v>9480.2457239968408</v>
          </cell>
          <cell r="O280">
            <v>9540.3968530088641</v>
          </cell>
          <cell r="P280">
            <v>9802.2747064011619</v>
          </cell>
          <cell r="Q280">
            <v>9999.4430514959204</v>
          </cell>
          <cell r="R280">
            <v>10209.734590453189</v>
          </cell>
          <cell r="S280">
            <v>10701.214493916017</v>
          </cell>
          <cell r="T280">
            <v>11105.222538733551</v>
          </cell>
          <cell r="U280">
            <v>11813.967313539215</v>
          </cell>
          <cell r="V280">
            <v>12271.956312694891</v>
          </cell>
          <cell r="W280">
            <v>12739.154823364681</v>
          </cell>
          <cell r="X280">
            <v>13113.332193834716</v>
          </cell>
          <cell r="Y280">
            <v>13447.486982206243</v>
          </cell>
          <cell r="Z280">
            <v>13640.857864027112</v>
          </cell>
          <cell r="AA280">
            <v>13872.69083053642</v>
          </cell>
          <cell r="AB280">
            <v>13796.657277388424</v>
          </cell>
          <cell r="AC280">
            <v>13921.166336675924</v>
          </cell>
          <cell r="AD280">
            <v>14127.797044953708</v>
          </cell>
          <cell r="AE280">
            <v>14478.709794728822</v>
          </cell>
        </row>
        <row r="281">
          <cell r="G281">
            <v>2319.4509749242707</v>
          </cell>
          <cell r="H281">
            <v>2148.5986308941669</v>
          </cell>
          <cell r="I281">
            <v>2180.4482276814406</v>
          </cell>
          <cell r="J281">
            <v>2217.7885622481872</v>
          </cell>
          <cell r="K281">
            <v>2245.9804319044233</v>
          </cell>
          <cell r="L281">
            <v>2238.1497013936082</v>
          </cell>
          <cell r="M281">
            <v>2272.3852407830973</v>
          </cell>
          <cell r="N281">
            <v>2370.0614309992102</v>
          </cell>
          <cell r="O281">
            <v>2385.099213252216</v>
          </cell>
          <cell r="P281">
            <v>2450.5686766002905</v>
          </cell>
          <cell r="Q281">
            <v>2499.8607628739801</v>
          </cell>
          <cell r="R281">
            <v>2552.4336476132971</v>
          </cell>
          <cell r="S281">
            <v>2675.3036234790043</v>
          </cell>
          <cell r="T281">
            <v>2776.3056346833878</v>
          </cell>
          <cell r="U281">
            <v>2953.4918283848037</v>
          </cell>
          <cell r="V281">
            <v>3067.9890781737226</v>
          </cell>
          <cell r="W281">
            <v>3184.7887058411702</v>
          </cell>
          <cell r="X281">
            <v>3278.3330484586791</v>
          </cell>
          <cell r="Y281">
            <v>3361.8717455515607</v>
          </cell>
          <cell r="Z281">
            <v>3632.5223696265007</v>
          </cell>
          <cell r="AA281">
            <v>4441.9015054216325</v>
          </cell>
          <cell r="AB281">
            <v>4903.0609251577835</v>
          </cell>
          <cell r="AC281">
            <v>5365.9975567944002</v>
          </cell>
          <cell r="AD281">
            <v>5858.7859645388498</v>
          </cell>
          <cell r="AE281">
            <v>6441.6862271514865</v>
          </cell>
        </row>
        <row r="282">
          <cell r="G282">
            <v>4832.1895310922318</v>
          </cell>
          <cell r="H282">
            <v>4148.337474535304</v>
          </cell>
          <cell r="I282">
            <v>4209.8300557934908</v>
          </cell>
          <cell r="J282">
            <v>4281.9237018415006</v>
          </cell>
          <cell r="K282">
            <v>4336.3542444708164</v>
          </cell>
          <cell r="L282">
            <v>4321.2353142230195</v>
          </cell>
          <cell r="M282">
            <v>4387.3344771696347</v>
          </cell>
          <cell r="N282">
            <v>4575.9196295648571</v>
          </cell>
          <cell r="O282">
            <v>4604.9533424031115</v>
          </cell>
          <cell r="P282">
            <v>4731.3563961607624</v>
          </cell>
          <cell r="Q282">
            <v>4826.5255011518029</v>
          </cell>
          <cell r="R282">
            <v>4928.0289019138954</v>
          </cell>
          <cell r="S282">
            <v>5165.2561429862953</v>
          </cell>
          <cell r="T282">
            <v>5360.2625169353532</v>
          </cell>
          <cell r="U282">
            <v>5702.3590428909547</v>
          </cell>
          <cell r="V282">
            <v>5923.4209132659416</v>
          </cell>
          <cell r="W282">
            <v>6148.928025435609</v>
          </cell>
          <cell r="X282">
            <v>6329.5357464083654</v>
          </cell>
          <cell r="Y282">
            <v>6490.8253901516618</v>
          </cell>
          <cell r="Z282">
            <v>6641.7124607483611</v>
          </cell>
          <cell r="AA282">
            <v>6948.1408095370089</v>
          </cell>
          <cell r="AB282">
            <v>7035.7465017183213</v>
          </cell>
          <cell r="AC282">
            <v>7207.6309870677396</v>
          </cell>
          <cell r="AD282">
            <v>7421.5670118882181</v>
          </cell>
          <cell r="AE282">
            <v>7719.1351981849666</v>
          </cell>
        </row>
        <row r="283">
          <cell r="G283">
            <v>52715.95523740026</v>
          </cell>
          <cell r="H283">
            <v>52972.193082349717</v>
          </cell>
          <cell r="I283">
            <v>53212.466582069668</v>
          </cell>
          <cell r="J283">
            <v>53938.137008894228</v>
          </cell>
          <cell r="K283">
            <v>54658.14918677666</v>
          </cell>
          <cell r="L283">
            <v>54742.833531026023</v>
          </cell>
          <cell r="M283">
            <v>54443.844986943564</v>
          </cell>
          <cell r="N283">
            <v>55849.634953873981</v>
          </cell>
          <cell r="O283">
            <v>55878.248310892755</v>
          </cell>
          <cell r="P283">
            <v>57396.258918086387</v>
          </cell>
          <cell r="Q283">
            <v>58035.309287294032</v>
          </cell>
          <cell r="R283">
            <v>59654.398509755512</v>
          </cell>
          <cell r="S283">
            <v>62104.8709686109</v>
          </cell>
          <cell r="T283">
            <v>63526.574546607473</v>
          </cell>
          <cell r="U283">
            <v>65957.962889180169</v>
          </cell>
          <cell r="V283">
            <v>68171.241513705259</v>
          </cell>
          <cell r="W283">
            <v>70617.724740144578</v>
          </cell>
          <cell r="X283">
            <v>71464.039108899116</v>
          </cell>
          <cell r="Y283">
            <v>72789.143125892486</v>
          </cell>
          <cell r="Z283">
            <v>75215.745131270101</v>
          </cell>
          <cell r="AA283">
            <v>76186.560911929831</v>
          </cell>
          <cell r="AB283">
            <v>76853.980700327316</v>
          </cell>
          <cell r="AC283">
            <v>77917.122126248083</v>
          </cell>
          <cell r="AD283">
            <v>79216.483772401363</v>
          </cell>
          <cell r="AE283">
            <v>81328.70406933871</v>
          </cell>
        </row>
        <row r="284">
          <cell r="G284">
            <v>12325.222891105739</v>
          </cell>
          <cell r="H284">
            <v>12411.478571584297</v>
          </cell>
          <cell r="I284">
            <v>12492.3602782791</v>
          </cell>
          <cell r="J284">
            <v>12736.637997994008</v>
          </cell>
          <cell r="K284">
            <v>12979.011018139992</v>
          </cell>
          <cell r="L284">
            <v>13082.905311561863</v>
          </cell>
          <cell r="M284">
            <v>13062.787028174751</v>
          </cell>
          <cell r="N284">
            <v>13424.845554871805</v>
          </cell>
          <cell r="O284">
            <v>13548.59001540821</v>
          </cell>
          <cell r="P284">
            <v>13980.657672693853</v>
          </cell>
          <cell r="Q284">
            <v>14151.634240852109</v>
          </cell>
          <cell r="R284">
            <v>14662.608287554143</v>
          </cell>
          <cell r="S284">
            <v>15342.221667490938</v>
          </cell>
          <cell r="T284">
            <v>15752.539658883021</v>
          </cell>
          <cell r="U284">
            <v>16413.182641424464</v>
          </cell>
          <cell r="V284">
            <v>17008.725904970168</v>
          </cell>
          <cell r="W284">
            <v>17714.846912884725</v>
          </cell>
          <cell r="X284">
            <v>18311.517709238116</v>
          </cell>
          <cell r="Y284">
            <v>18790.104072193208</v>
          </cell>
          <cell r="Z284">
            <v>19448.410032238226</v>
          </cell>
          <cell r="AA284">
            <v>20279.403781524616</v>
          </cell>
          <cell r="AB284">
            <v>20865.767577195416</v>
          </cell>
          <cell r="AC284">
            <v>21460.307798955622</v>
          </cell>
          <cell r="AD284">
            <v>22071.159594989709</v>
          </cell>
          <cell r="AE284">
            <v>22914.833275438461</v>
          </cell>
        </row>
        <row r="285">
          <cell r="G285">
            <v>4064.3381986614581</v>
          </cell>
          <cell r="H285">
            <v>4110.6155283892722</v>
          </cell>
          <cell r="I285">
            <v>4130.4447133594185</v>
          </cell>
          <cell r="J285">
            <v>4205.0534065292159</v>
          </cell>
          <cell r="K285">
            <v>4217.0450784455206</v>
          </cell>
          <cell r="L285">
            <v>4170.9267556090681</v>
          </cell>
          <cell r="M285">
            <v>4134.7945018280743</v>
          </cell>
          <cell r="N285">
            <v>4282.9160340500976</v>
          </cell>
          <cell r="O285">
            <v>4275.4670964137213</v>
          </cell>
          <cell r="P285">
            <v>4429.7057135800214</v>
          </cell>
          <cell r="Q285">
            <v>4571.3057004235488</v>
          </cell>
          <cell r="R285">
            <v>4650.7392960571424</v>
          </cell>
          <cell r="S285">
            <v>4871.7140546202527</v>
          </cell>
          <cell r="T285">
            <v>5071.655054028929</v>
          </cell>
          <cell r="U285">
            <v>5305.9233944586949</v>
          </cell>
          <cell r="V285">
            <v>5510.6914731726365</v>
          </cell>
          <cell r="W285">
            <v>5667.2540484688725</v>
          </cell>
          <cell r="X285">
            <v>5754.0571342942558</v>
          </cell>
          <cell r="Y285">
            <v>5912.2142025016201</v>
          </cell>
          <cell r="Z285">
            <v>6003.5111888109896</v>
          </cell>
          <cell r="AA285">
            <v>6134.9943818498568</v>
          </cell>
          <cell r="AB285">
            <v>6108.7349988576152</v>
          </cell>
          <cell r="AC285">
            <v>6173.6786485485254</v>
          </cell>
          <cell r="AD285">
            <v>6269.9374728963212</v>
          </cell>
          <cell r="AE285">
            <v>6430.4101834982612</v>
          </cell>
        </row>
        <row r="286">
          <cell r="G286">
            <v>23923.707463310635</v>
          </cell>
          <cell r="H286">
            <v>21647.641659652782</v>
          </cell>
          <cell r="I286">
            <v>22128.313168026249</v>
          </cell>
          <cell r="J286">
            <v>22691.850441645358</v>
          </cell>
          <cell r="K286">
            <v>23117.319831479061</v>
          </cell>
          <cell r="L286">
            <v>23149.057701051199</v>
          </cell>
          <cell r="M286">
            <v>23825.879336971771</v>
          </cell>
          <cell r="N286">
            <v>25078.936527734691</v>
          </cell>
          <cell r="O286">
            <v>25532.814116989506</v>
          </cell>
          <cell r="P286">
            <v>26363.909867431343</v>
          </cell>
          <cell r="Q286">
            <v>27020.037905563124</v>
          </cell>
          <cell r="R286">
            <v>27745.751550098303</v>
          </cell>
          <cell r="S286">
            <v>29311.199170970409</v>
          </cell>
          <cell r="T286">
            <v>30699.76709413149</v>
          </cell>
          <cell r="U286">
            <v>33060.000699184602</v>
          </cell>
          <cell r="V286">
            <v>34490.685630520056</v>
          </cell>
          <cell r="W286">
            <v>35472.814235427039</v>
          </cell>
          <cell r="X286">
            <v>35945.792596740102</v>
          </cell>
          <cell r="Y286">
            <v>36599.196670922705</v>
          </cell>
          <cell r="Z286">
            <v>37338.175449304828</v>
          </cell>
          <cell r="AA286">
            <v>37764.39848142652</v>
          </cell>
          <cell r="AB286">
            <v>37576.372594239103</v>
          </cell>
          <cell r="AC286">
            <v>37973.19540543147</v>
          </cell>
          <cell r="AD286">
            <v>38602.990098158494</v>
          </cell>
          <cell r="AE286">
            <v>39622.564281848492</v>
          </cell>
        </row>
        <row r="287">
          <cell r="G287">
            <v>996.27006530550568</v>
          </cell>
          <cell r="H287">
            <v>1459.1695219378896</v>
          </cell>
          <cell r="I287">
            <v>1491.5694122404775</v>
          </cell>
          <cell r="J287">
            <v>1529.5549086316887</v>
          </cell>
          <cell r="K287">
            <v>1558.2338740323387</v>
          </cell>
          <cell r="L287">
            <v>1560.3731801377803</v>
          </cell>
          <cell r="M287">
            <v>1605.9946625352893</v>
          </cell>
          <cell r="N287">
            <v>1690.4575749741171</v>
          </cell>
          <cell r="O287">
            <v>1721.0514084892775</v>
          </cell>
          <cell r="P287">
            <v>1777.0718105230519</v>
          </cell>
          <cell r="Q287">
            <v>1821.2984311768487</v>
          </cell>
          <cell r="R287">
            <v>1870.2155025331188</v>
          </cell>
          <cell r="S287">
            <v>1975.7352396241201</v>
          </cell>
          <cell r="T287">
            <v>2069.3323170551284</v>
          </cell>
          <cell r="U287">
            <v>2228.4249792163846</v>
          </cell>
          <cell r="V287">
            <v>2324.8609734979896</v>
          </cell>
          <cell r="W287">
            <v>2391.0618165013484</v>
          </cell>
          <cell r="X287">
            <v>2422.9431465887023</v>
          </cell>
          <cell r="Y287">
            <v>2466.986157164506</v>
          </cell>
          <cell r="Z287">
            <v>2548.1271595340168</v>
          </cell>
          <cell r="AA287">
            <v>2591.155501135403</v>
          </cell>
          <cell r="AB287">
            <v>2602.4683840851649</v>
          </cell>
          <cell r="AC287">
            <v>2654.8483583836405</v>
          </cell>
          <cell r="AD287">
            <v>2724.2999372452</v>
          </cell>
          <cell r="AE287">
            <v>2822.2253817942296</v>
          </cell>
        </row>
        <row r="288">
          <cell r="G288">
            <v>6892.3787896395215</v>
          </cell>
          <cell r="H288">
            <v>6928.1609750366788</v>
          </cell>
          <cell r="I288">
            <v>6982.6206747894967</v>
          </cell>
          <cell r="J288">
            <v>7002.6744270450472</v>
          </cell>
          <cell r="K288">
            <v>7017.2232277010353</v>
          </cell>
          <cell r="L288">
            <v>6982.0498196612562</v>
          </cell>
          <cell r="M288">
            <v>6901.8684594309616</v>
          </cell>
          <cell r="N288">
            <v>7198.137989982336</v>
          </cell>
          <cell r="O288">
            <v>7124.1508540068598</v>
          </cell>
          <cell r="P288">
            <v>7324.0058826836794</v>
          </cell>
          <cell r="Q288">
            <v>7473.4110288347356</v>
          </cell>
          <cell r="R288">
            <v>7621.4968117202607</v>
          </cell>
          <cell r="S288">
            <v>7927.3463352318622</v>
          </cell>
          <cell r="T288">
            <v>8076.0865137607298</v>
          </cell>
          <cell r="U288">
            <v>8366.4477846220634</v>
          </cell>
          <cell r="V288">
            <v>8638.4901170356188</v>
          </cell>
          <cell r="W288">
            <v>8983.0887739326063</v>
          </cell>
          <cell r="X288">
            <v>9271.6822999805772</v>
          </cell>
          <cell r="Y288">
            <v>9518.2206653226694</v>
          </cell>
          <cell r="Z288">
            <v>10391.498689374765</v>
          </cell>
          <cell r="AA288">
            <v>13044.720292089158</v>
          </cell>
          <cell r="AB288">
            <v>14581.489120295437</v>
          </cell>
          <cell r="AC288">
            <v>16100.012982795835</v>
          </cell>
          <cell r="AD288">
            <v>17707.540694802836</v>
          </cell>
          <cell r="AE288">
            <v>19596.207526869926</v>
          </cell>
        </row>
        <row r="289">
          <cell r="G289">
            <v>1781.7556093565017</v>
          </cell>
          <cell r="H289">
            <v>1783.0538360074877</v>
          </cell>
          <cell r="I289">
            <v>1788.8878421921647</v>
          </cell>
          <cell r="J289">
            <v>1807.4316475648882</v>
          </cell>
          <cell r="K289">
            <v>1812.4722930184073</v>
          </cell>
          <cell r="L289">
            <v>1793.6088525783809</v>
          </cell>
          <cell r="M289">
            <v>1774.6486729597157</v>
          </cell>
          <cell r="N289">
            <v>1823.0509687537462</v>
          </cell>
          <cell r="O289">
            <v>1794.2995981969964</v>
          </cell>
          <cell r="P289">
            <v>1840.40380825741</v>
          </cell>
          <cell r="Q289">
            <v>1872.8279339126823</v>
          </cell>
          <cell r="R289">
            <v>1897.4249208326673</v>
          </cell>
          <cell r="S289">
            <v>1968.2360718720968</v>
          </cell>
          <cell r="T289">
            <v>2005.124253123417</v>
          </cell>
          <cell r="U289">
            <v>2074.6913217054471</v>
          </cell>
          <cell r="V289">
            <v>2157.0993395020882</v>
          </cell>
          <cell r="W289">
            <v>2230.5387643737845</v>
          </cell>
          <cell r="X289">
            <v>2244.3283016341893</v>
          </cell>
          <cell r="Y289">
            <v>2286.2415552117754</v>
          </cell>
          <cell r="Z289">
            <v>2326.3694648036135</v>
          </cell>
          <cell r="AA289">
            <v>2374.7982364656368</v>
          </cell>
          <cell r="AB289">
            <v>2372.028004997203</v>
          </cell>
          <cell r="AC289">
            <v>2401.8374704377493</v>
          </cell>
          <cell r="AD289">
            <v>2445.1309775396853</v>
          </cell>
          <cell r="AE289">
            <v>2516.1911582055527</v>
          </cell>
        </row>
        <row r="290">
          <cell r="G290">
            <v>2766.2306421587773</v>
          </cell>
          <cell r="H290">
            <v>2818.4580776956645</v>
          </cell>
          <cell r="I290">
            <v>2891.2487001949826</v>
          </cell>
          <cell r="J290">
            <v>2928.2449547405686</v>
          </cell>
          <cell r="K290">
            <v>2963.6022730245368</v>
          </cell>
          <cell r="L290">
            <v>2967.139006534268</v>
          </cell>
          <cell r="M290">
            <v>2966.3889493279867</v>
          </cell>
          <cell r="N290">
            <v>3122.6086524580405</v>
          </cell>
          <cell r="O290">
            <v>3102.4778216604896</v>
          </cell>
          <cell r="P290">
            <v>3203.2341197678347</v>
          </cell>
          <cell r="Q290">
            <v>3308.1437877260823</v>
          </cell>
          <cell r="R290">
            <v>3416.7948674728191</v>
          </cell>
          <cell r="S290">
            <v>3565.1526112071565</v>
          </cell>
          <cell r="T290">
            <v>3680.8949130500373</v>
          </cell>
          <cell r="U290">
            <v>3890.9266215566536</v>
          </cell>
          <cell r="V290">
            <v>4108.0317271811991</v>
          </cell>
          <cell r="W290">
            <v>4297.4681162204697</v>
          </cell>
          <cell r="X290">
            <v>4366.5805978291328</v>
          </cell>
          <cell r="Y290">
            <v>4487.4959667609901</v>
          </cell>
          <cell r="Z290">
            <v>4926.8541427762138</v>
          </cell>
          <cell r="AA290">
            <v>5327.6338130134527</v>
          </cell>
          <cell r="AB290">
            <v>5467.5606581810716</v>
          </cell>
          <cell r="AC290">
            <v>5692.4167839611218</v>
          </cell>
          <cell r="AD290">
            <v>6015.7371534228814</v>
          </cell>
          <cell r="AE290">
            <v>6447.6555798742547</v>
          </cell>
        </row>
        <row r="291">
          <cell r="G291">
            <v>4846.9173570763787</v>
          </cell>
          <cell r="H291">
            <v>5008.2207596646458</v>
          </cell>
          <cell r="I291">
            <v>5233.033158836829</v>
          </cell>
          <cell r="J291">
            <v>5347.2953599171369</v>
          </cell>
          <cell r="K291">
            <v>5456.4957387404911</v>
          </cell>
          <cell r="L291">
            <v>5518.8324925047837</v>
          </cell>
          <cell r="M291">
            <v>5571.4355115558528</v>
          </cell>
          <cell r="N291">
            <v>5978.1045452741855</v>
          </cell>
          <cell r="O291">
            <v>5993.7545762651171</v>
          </cell>
          <cell r="P291">
            <v>6251.1086086014566</v>
          </cell>
          <cell r="Q291">
            <v>6545.0150556943636</v>
          </cell>
          <cell r="R291">
            <v>6857.360364281305</v>
          </cell>
          <cell r="S291">
            <v>7216.4853030157956</v>
          </cell>
          <cell r="T291">
            <v>7527.399842884297</v>
          </cell>
          <cell r="U291">
            <v>8068.4471852160214</v>
          </cell>
          <cell r="V291">
            <v>8637.0155147854675</v>
          </cell>
          <cell r="W291">
            <v>9132.2699067393223</v>
          </cell>
          <cell r="X291">
            <v>9334.210585621915</v>
          </cell>
          <cell r="Y291">
            <v>9652.3734184585046</v>
          </cell>
          <cell r="Z291">
            <v>10129.531809913426</v>
          </cell>
          <cell r="AA291">
            <v>10549.414687247838</v>
          </cell>
          <cell r="AB291">
            <v>10617.785206666567</v>
          </cell>
          <cell r="AC291">
            <v>10850.415661333316</v>
          </cell>
          <cell r="AD291">
            <v>11208.394192480373</v>
          </cell>
          <cell r="AE291">
            <v>11723.25428099248</v>
          </cell>
        </row>
        <row r="292">
          <cell r="G292">
            <v>8982.682049718147</v>
          </cell>
          <cell r="H292">
            <v>9133.9571886090871</v>
          </cell>
          <cell r="I292">
            <v>9228.0551391407607</v>
          </cell>
          <cell r="J292">
            <v>9325.9303391624871</v>
          </cell>
          <cell r="K292">
            <v>9435.3594788008522</v>
          </cell>
          <cell r="L292">
            <v>9402.5029670648019</v>
          </cell>
          <cell r="M292">
            <v>9317.0133829133265</v>
          </cell>
          <cell r="N292">
            <v>9594.8534284338602</v>
          </cell>
          <cell r="O292">
            <v>9549.1543135264837</v>
          </cell>
          <cell r="P292">
            <v>9905.9247494187312</v>
          </cell>
          <cell r="Q292">
            <v>10179.873946420012</v>
          </cell>
          <cell r="R292">
            <v>10570.47967384969</v>
          </cell>
          <cell r="S292">
            <v>11214.050773343295</v>
          </cell>
          <cell r="T292">
            <v>11613.829592872014</v>
          </cell>
          <cell r="U292">
            <v>12097.143965452469</v>
          </cell>
          <cell r="V292">
            <v>12642.748453845543</v>
          </cell>
          <cell r="W292">
            <v>13013.240075139931</v>
          </cell>
          <cell r="X292">
            <v>13291.521251566393</v>
          </cell>
          <cell r="Y292">
            <v>13704.521907588638</v>
          </cell>
          <cell r="Z292">
            <v>14204.638505637235</v>
          </cell>
          <cell r="AA292">
            <v>14704.160551185496</v>
          </cell>
          <cell r="AB292">
            <v>14715.028570659057</v>
          </cell>
          <cell r="AC292">
            <v>14928.119440779048</v>
          </cell>
          <cell r="AD292">
            <v>15215.031073933886</v>
          </cell>
          <cell r="AE292">
            <v>15656.809695717346</v>
          </cell>
        </row>
        <row r="293">
          <cell r="G293">
            <v>11026.806939503975</v>
          </cell>
          <cell r="H293">
            <v>11212.506682861736</v>
          </cell>
          <cell r="I293">
            <v>11328.017832891619</v>
          </cell>
          <cell r="J293">
            <v>11448.165794138758</v>
          </cell>
          <cell r="K293">
            <v>11582.496942638683</v>
          </cell>
          <cell r="L293">
            <v>11542.163508858694</v>
          </cell>
          <cell r="M293">
            <v>11437.219669751494</v>
          </cell>
          <cell r="N293">
            <v>11778.285792882729</v>
          </cell>
          <cell r="O293">
            <v>11722.187256320849</v>
          </cell>
          <cell r="P293">
            <v>12160.145395831078</v>
          </cell>
          <cell r="Q293">
            <v>12496.43525779497</v>
          </cell>
          <cell r="R293">
            <v>12975.92834482533</v>
          </cell>
          <cell r="S293">
            <v>13765.952329497366</v>
          </cell>
          <cell r="T293">
            <v>14256.705963773478</v>
          </cell>
          <cell r="U293">
            <v>14850.004741135788</v>
          </cell>
          <cell r="V293">
            <v>15519.768551714615</v>
          </cell>
          <cell r="W293">
            <v>15983.555698489869</v>
          </cell>
          <cell r="X293">
            <v>16194.710846388716</v>
          </cell>
          <cell r="Y293">
            <v>16576.532245536484</v>
          </cell>
          <cell r="Z293">
            <v>16934.510115706671</v>
          </cell>
          <cell r="AA293">
            <v>17217.490214471542</v>
          </cell>
          <cell r="AB293">
            <v>17241.166059223928</v>
          </cell>
          <cell r="AC293">
            <v>17506.071071606191</v>
          </cell>
          <cell r="AD293">
            <v>17889.73979428424</v>
          </cell>
          <cell r="AE293">
            <v>18472.572870047712</v>
          </cell>
        </row>
      </sheetData>
      <sheetData sheetId="8">
        <row r="20">
          <cell r="H20">
            <v>0.54056403834827815</v>
          </cell>
          <cell r="I20">
            <v>0.48200277076100684</v>
          </cell>
          <cell r="J20">
            <v>0.56609879065860214</v>
          </cell>
          <cell r="K20">
            <v>0.38751242004584513</v>
          </cell>
          <cell r="L20">
            <v>0.37711808922827855</v>
          </cell>
          <cell r="M20">
            <v>0.25636734424005708</v>
          </cell>
          <cell r="N20">
            <v>0.44466162759752242</v>
          </cell>
          <cell r="O20">
            <v>0.45536974953410997</v>
          </cell>
          <cell r="P20">
            <v>0.70573583862289258</v>
          </cell>
          <cell r="Q20">
            <v>0.32030228474056088</v>
          </cell>
          <cell r="R20">
            <v>0.45656607817537698</v>
          </cell>
          <cell r="S20">
            <v>0.54274096423648555</v>
          </cell>
          <cell r="T20">
            <v>0.5468986965635122</v>
          </cell>
          <cell r="U20">
            <v>0.68988938711233838</v>
          </cell>
          <cell r="V20">
            <v>0.53901469469811258</v>
          </cell>
          <cell r="W20">
            <v>0.3806850435515966</v>
          </cell>
          <cell r="X20">
            <v>0.49257182617893736</v>
          </cell>
          <cell r="Y20">
            <v>0.47062937090000179</v>
          </cell>
          <cell r="Z20">
            <v>0.56590400000000007</v>
          </cell>
          <cell r="AA20">
            <v>0.63572800000000007</v>
          </cell>
          <cell r="AB20">
            <v>0.55195677698180112</v>
          </cell>
          <cell r="AC20">
            <v>0.49509450059010646</v>
          </cell>
          <cell r="AD20">
            <v>0.48926806425812347</v>
          </cell>
          <cell r="AE20">
            <v>0.50707539425908554</v>
          </cell>
        </row>
        <row r="21">
          <cell r="H21">
            <v>0.40814400000000001</v>
          </cell>
          <cell r="I21">
            <v>0.39798</v>
          </cell>
          <cell r="J21">
            <v>0.425238</v>
          </cell>
          <cell r="K21">
            <v>0.88486200000000004</v>
          </cell>
          <cell r="L21">
            <v>0.683562</v>
          </cell>
          <cell r="M21">
            <v>0.85707600000000006</v>
          </cell>
          <cell r="N21">
            <v>0.88373999999999997</v>
          </cell>
          <cell r="O21">
            <v>1.075866</v>
          </cell>
          <cell r="P21">
            <v>1.041018</v>
          </cell>
          <cell r="Q21">
            <v>0.91416599999999992</v>
          </cell>
          <cell r="R21">
            <v>1.1944680000000001</v>
          </cell>
          <cell r="S21">
            <v>0.82579200000000008</v>
          </cell>
          <cell r="T21">
            <v>1.2765060000000001</v>
          </cell>
          <cell r="U21">
            <v>1.201794</v>
          </cell>
          <cell r="V21">
            <v>1.6133040000000001</v>
          </cell>
          <cell r="W21">
            <v>2.0698000000000003</v>
          </cell>
          <cell r="X21">
            <v>1.415</v>
          </cell>
          <cell r="Y21">
            <v>1.1031</v>
          </cell>
          <cell r="Z21">
            <v>1.0355000000000001</v>
          </cell>
          <cell r="AA21">
            <v>0.28970000000000001</v>
          </cell>
          <cell r="AB21">
            <v>0.96416996977002289</v>
          </cell>
          <cell r="AC21">
            <v>1.0474829794917409</v>
          </cell>
          <cell r="AD21">
            <v>1.0602062008599469</v>
          </cell>
          <cell r="AE21">
            <v>1.0741061198150028</v>
          </cell>
        </row>
        <row r="22">
          <cell r="H22">
            <v>0.210256</v>
          </cell>
          <cell r="I22">
            <v>0.20502000000000001</v>
          </cell>
          <cell r="J22">
            <v>0.21906200000000001</v>
          </cell>
          <cell r="K22">
            <v>0.45583800000000002</v>
          </cell>
          <cell r="L22">
            <v>0.35213800000000001</v>
          </cell>
          <cell r="M22">
            <v>0.44152400000000003</v>
          </cell>
          <cell r="N22">
            <v>0.45526000000000005</v>
          </cell>
          <cell r="O22">
            <v>0.554234</v>
          </cell>
          <cell r="P22">
            <v>0.53628200000000004</v>
          </cell>
          <cell r="Q22">
            <v>0.47093400000000002</v>
          </cell>
          <cell r="R22">
            <v>0.61533199999999999</v>
          </cell>
          <cell r="S22">
            <v>0.42540800000000006</v>
          </cell>
          <cell r="T22">
            <v>0.65759400000000001</v>
          </cell>
          <cell r="U22">
            <v>0.61910600000000016</v>
          </cell>
          <cell r="V22">
            <v>0.83109600000000017</v>
          </cell>
          <cell r="W22">
            <v>0.93820000000000003</v>
          </cell>
          <cell r="X22">
            <v>0.94359999999999999</v>
          </cell>
          <cell r="Y22">
            <v>0.53320000000000001</v>
          </cell>
          <cell r="Z22">
            <v>0.64049999999999996</v>
          </cell>
          <cell r="AA22">
            <v>0.29170000000000001</v>
          </cell>
          <cell r="AB22">
            <v>0.43694662123493522</v>
          </cell>
          <cell r="AC22">
            <v>0.58273476357135601</v>
          </cell>
          <cell r="AD22">
            <v>0.6086834810811409</v>
          </cell>
          <cell r="AE22">
            <v>0.64149366754371639</v>
          </cell>
        </row>
        <row r="23">
          <cell r="H23">
            <v>1.9095</v>
          </cell>
          <cell r="I23">
            <v>2.8365629999999999</v>
          </cell>
          <cell r="J23">
            <v>2.2281</v>
          </cell>
          <cell r="K23">
            <v>1.61</v>
          </cell>
          <cell r="L23">
            <v>1.4142000000000001</v>
          </cell>
          <cell r="M23">
            <v>1.5080250000000002</v>
          </cell>
          <cell r="N23">
            <v>0.83910000000000007</v>
          </cell>
          <cell r="O23">
            <v>1.2907</v>
          </cell>
          <cell r="P23">
            <v>3.8820000000000001</v>
          </cell>
          <cell r="Q23">
            <v>3.8363</v>
          </cell>
          <cell r="R23">
            <v>5.9918000000000005</v>
          </cell>
          <cell r="S23">
            <v>4.3921000000000001</v>
          </cell>
          <cell r="T23">
            <v>3.3323</v>
          </cell>
          <cell r="U23">
            <v>3.0750000000000002</v>
          </cell>
          <cell r="V23">
            <v>3.1429999999999998</v>
          </cell>
          <cell r="W23">
            <v>2.3030999999999997</v>
          </cell>
          <cell r="X23">
            <v>1.4487000000000001</v>
          </cell>
          <cell r="Y23">
            <v>2.0606</v>
          </cell>
          <cell r="Z23">
            <v>3.4781999999999997</v>
          </cell>
          <cell r="AA23">
            <v>2.6520000000000001</v>
          </cell>
          <cell r="AB23">
            <v>2.9438208100000005</v>
          </cell>
          <cell r="AC23">
            <v>2.7560084900000006</v>
          </cell>
          <cell r="AD23">
            <v>2.603018580000001</v>
          </cell>
          <cell r="AE23">
            <v>2.6672277900000001</v>
          </cell>
        </row>
        <row r="24">
          <cell r="H24">
            <v>0.14913168675370994</v>
          </cell>
          <cell r="I24">
            <v>0.1329757089339306</v>
          </cell>
          <cell r="J24">
            <v>0.15617625578296401</v>
          </cell>
          <cell r="K24">
            <v>0.1069075571805157</v>
          </cell>
          <cell r="L24">
            <v>0.10403995227613426</v>
          </cell>
          <cell r="M24">
            <v>7.0727040207687705E-2</v>
          </cell>
          <cell r="N24">
            <v>0.12267397357932248</v>
          </cell>
          <cell r="O24">
            <v>0.12562814768836453</v>
          </cell>
          <cell r="P24">
            <v>0.19469955185691878</v>
          </cell>
          <cell r="Q24">
            <v>8.8365515657279348E-2</v>
          </cell>
          <cell r="R24">
            <v>0.12595819278113293</v>
          </cell>
          <cell r="S24">
            <v>0.14973226061104264</v>
          </cell>
          <cell r="T24">
            <v>0.15087930257279522</v>
          </cell>
          <cell r="U24">
            <v>0.19032780702155982</v>
          </cell>
          <cell r="V24">
            <v>0.14870425130569837</v>
          </cell>
          <cell r="W24">
            <v>0.16880282991010148</v>
          </cell>
          <cell r="X24">
            <v>0.21751936506571806</v>
          </cell>
          <cell r="Y24">
            <v>0.19732937621560423</v>
          </cell>
          <cell r="Z24">
            <v>0.10970000000000001</v>
          </cell>
          <cell r="AA24">
            <v>9.4200000000000006E-2</v>
          </cell>
          <cell r="AB24">
            <v>9.8923323863743931E-2</v>
          </cell>
          <cell r="AC24">
            <v>0.10283212131183471</v>
          </cell>
          <cell r="AD24">
            <v>0.11325872838672849</v>
          </cell>
          <cell r="AE24">
            <v>0.12860505588071519</v>
          </cell>
        </row>
        <row r="25">
          <cell r="H25">
            <v>6.0347113246290073E-2</v>
          </cell>
          <cell r="I25">
            <v>5.3809491066069394E-2</v>
          </cell>
          <cell r="J25">
            <v>6.3197744217035973E-2</v>
          </cell>
          <cell r="K25">
            <v>4.326084281948428E-2</v>
          </cell>
          <cell r="L25">
            <v>4.2100447723865751E-2</v>
          </cell>
          <cell r="M25">
            <v>2.8620159792312291E-2</v>
          </cell>
          <cell r="N25">
            <v>4.9640826420677527E-2</v>
          </cell>
          <cell r="O25">
            <v>5.0836252311635494E-2</v>
          </cell>
          <cell r="P25">
            <v>7.8786448143081236E-2</v>
          </cell>
          <cell r="Q25">
            <v>3.5757684342720655E-2</v>
          </cell>
          <cell r="R25">
            <v>5.0969807218867055E-2</v>
          </cell>
          <cell r="S25">
            <v>6.059013938895734E-2</v>
          </cell>
          <cell r="T25">
            <v>6.1054297427204751E-2</v>
          </cell>
          <cell r="U25">
            <v>7.7017392978440125E-2</v>
          </cell>
          <cell r="V25">
            <v>6.0174148694301641E-2</v>
          </cell>
          <cell r="W25">
            <v>6.8307170089898533E-2</v>
          </cell>
          <cell r="X25">
            <v>8.8020634934281985E-2</v>
          </cell>
          <cell r="Y25">
            <v>7.9850623784395738E-2</v>
          </cell>
          <cell r="Z25">
            <v>0.10970000000000001</v>
          </cell>
          <cell r="AA25">
            <v>9.4200000000000006E-2</v>
          </cell>
          <cell r="AB25">
            <v>9.8923323863743931E-2</v>
          </cell>
          <cell r="AC25">
            <v>0.10283212131183471</v>
          </cell>
          <cell r="AD25">
            <v>0.11325872838672849</v>
          </cell>
          <cell r="AE25">
            <v>0.12860505588071519</v>
          </cell>
        </row>
        <row r="26">
          <cell r="H26">
            <v>6.7900000000000002E-2</v>
          </cell>
          <cell r="I26">
            <v>9.3099999999999988E-2</v>
          </cell>
          <cell r="J26">
            <v>0.17349999999999999</v>
          </cell>
          <cell r="K26">
            <v>0.1865</v>
          </cell>
          <cell r="L26">
            <v>9.8900000000000002E-2</v>
          </cell>
          <cell r="M26">
            <v>0.1036</v>
          </cell>
          <cell r="N26">
            <v>0.1033</v>
          </cell>
          <cell r="O26">
            <v>0.10299999999999999</v>
          </cell>
          <cell r="P26">
            <v>0.16839999999999999</v>
          </cell>
          <cell r="Q26">
            <v>9.3099999999999988E-2</v>
          </cell>
          <cell r="R26">
            <v>0.1729</v>
          </cell>
          <cell r="S26">
            <v>0.18819999999999998</v>
          </cell>
          <cell r="T26">
            <v>0.14849999999999999</v>
          </cell>
          <cell r="U26">
            <v>0.13639999999999999</v>
          </cell>
          <cell r="V26">
            <v>0.11509999999999999</v>
          </cell>
          <cell r="W26">
            <v>0.34855169999999996</v>
          </cell>
          <cell r="X26">
            <v>0.44914379999999998</v>
          </cell>
          <cell r="Y26">
            <v>0.4074546</v>
          </cell>
          <cell r="Z26">
            <v>3.5369000000000002</v>
          </cell>
          <cell r="AA26">
            <v>3.9733000000000001</v>
          </cell>
          <cell r="AB26">
            <v>3.449729856136257</v>
          </cell>
          <cell r="AC26">
            <v>3.0943406286881654</v>
          </cell>
          <cell r="AD26">
            <v>3.0579254016132715</v>
          </cell>
          <cell r="AE26">
            <v>3.1692212141192844</v>
          </cell>
        </row>
        <row r="27">
          <cell r="H27">
            <v>0.34329999999999999</v>
          </cell>
          <cell r="I27">
            <v>0.83960000000000001</v>
          </cell>
          <cell r="J27">
            <v>0.4824</v>
          </cell>
          <cell r="K27">
            <v>0.71140000000000003</v>
          </cell>
          <cell r="L27">
            <v>0.39800000000000002</v>
          </cell>
          <cell r="M27">
            <v>0.2858</v>
          </cell>
          <cell r="N27">
            <v>0.30269999999999997</v>
          </cell>
          <cell r="O27">
            <v>0.52510000000000001</v>
          </cell>
          <cell r="P27">
            <v>0.63970000000000005</v>
          </cell>
          <cell r="Q27">
            <v>0.7984</v>
          </cell>
          <cell r="R27">
            <v>2.4916999999999998</v>
          </cell>
          <cell r="S27">
            <v>1.8120000000000001</v>
          </cell>
          <cell r="T27">
            <v>1.2810999999999999</v>
          </cell>
          <cell r="U27">
            <v>1.1297999999999999</v>
          </cell>
          <cell r="V27">
            <v>0.46079999999999999</v>
          </cell>
          <cell r="W27">
            <v>0.1757</v>
          </cell>
          <cell r="X27">
            <v>0.44230000000000003</v>
          </cell>
          <cell r="Y27">
            <v>0.30010000000000003</v>
          </cell>
          <cell r="Z27">
            <v>0.32750000000000001</v>
          </cell>
          <cell r="AA27">
            <v>0.47720000000000001</v>
          </cell>
          <cell r="AB27">
            <v>0.55912742999999965</v>
          </cell>
          <cell r="AC27">
            <v>0.54529235000000031</v>
          </cell>
          <cell r="AD27">
            <v>0.40671768999999997</v>
          </cell>
          <cell r="AE27">
            <v>0.44228138999999994</v>
          </cell>
        </row>
        <row r="28">
          <cell r="H28">
            <v>0.20303249999999998</v>
          </cell>
          <cell r="I28">
            <v>0.28772999999999999</v>
          </cell>
          <cell r="J28">
            <v>0.3148125</v>
          </cell>
          <cell r="K28">
            <v>0.34934699999999996</v>
          </cell>
          <cell r="L28">
            <v>0.195408</v>
          </cell>
          <cell r="M28">
            <v>0.33637499999999998</v>
          </cell>
          <cell r="N28">
            <v>0.13727549999999999</v>
          </cell>
          <cell r="O28">
            <v>0.35469449999999997</v>
          </cell>
          <cell r="P28">
            <v>0.25029750000000001</v>
          </cell>
          <cell r="Q28">
            <v>0.1968915</v>
          </cell>
          <cell r="R28">
            <v>0.43252649999999998</v>
          </cell>
          <cell r="S28">
            <v>0.54820499999999994</v>
          </cell>
          <cell r="T28">
            <v>0.97724699999999987</v>
          </cell>
          <cell r="U28">
            <v>0.84756149999999986</v>
          </cell>
          <cell r="V28">
            <v>0.64639199999999997</v>
          </cell>
          <cell r="W28">
            <v>0.33719399999999999</v>
          </cell>
          <cell r="X28">
            <v>0.39087360000000004</v>
          </cell>
          <cell r="Y28">
            <v>0.30558060000000004</v>
          </cell>
          <cell r="Z28">
            <v>3.7835000000000001</v>
          </cell>
          <cell r="AA28">
            <v>1.3673</v>
          </cell>
          <cell r="AB28">
            <v>1.8872418900000005</v>
          </cell>
          <cell r="AC28">
            <v>1.84246679</v>
          </cell>
          <cell r="AD28">
            <v>1.9964261199999997</v>
          </cell>
          <cell r="AE28">
            <v>2.11022474</v>
          </cell>
        </row>
        <row r="29">
          <cell r="H29">
            <v>0.38546750000000002</v>
          </cell>
          <cell r="I29">
            <v>0.54627000000000003</v>
          </cell>
          <cell r="J29">
            <v>0.59768750000000004</v>
          </cell>
          <cell r="K29">
            <v>0.66325300000000009</v>
          </cell>
          <cell r="L29">
            <v>0.37099200000000004</v>
          </cell>
          <cell r="M29">
            <v>0.638625</v>
          </cell>
          <cell r="N29">
            <v>0.26062450000000004</v>
          </cell>
          <cell r="O29">
            <v>0.67340549999999999</v>
          </cell>
          <cell r="P29">
            <v>0.47520250000000003</v>
          </cell>
          <cell r="Q29">
            <v>0.37380850000000004</v>
          </cell>
          <cell r="R29">
            <v>0.82117350000000011</v>
          </cell>
          <cell r="S29">
            <v>1.0407950000000001</v>
          </cell>
          <cell r="T29">
            <v>1.855353</v>
          </cell>
          <cell r="U29">
            <v>1.6091385</v>
          </cell>
          <cell r="V29">
            <v>1.2272080000000001</v>
          </cell>
          <cell r="W29">
            <v>1.1038060000000001</v>
          </cell>
          <cell r="X29">
            <v>1.2795264000000002</v>
          </cell>
          <cell r="Y29">
            <v>1.0003194000000002</v>
          </cell>
          <cell r="Z29">
            <v>3.7835000000000001</v>
          </cell>
          <cell r="AA29">
            <v>1.3673</v>
          </cell>
          <cell r="AB29">
            <v>1.8872418900000005</v>
          </cell>
          <cell r="AC29">
            <v>1.84246679</v>
          </cell>
          <cell r="AD29">
            <v>1.9964261199999997</v>
          </cell>
          <cell r="AE29">
            <v>2.11022474</v>
          </cell>
        </row>
        <row r="30">
          <cell r="H30">
            <v>0.66609400000000007</v>
          </cell>
          <cell r="I30">
            <v>1.1484180000000002</v>
          </cell>
          <cell r="J30">
            <v>0.55253399999999997</v>
          </cell>
          <cell r="K30">
            <v>0.6476320000000001</v>
          </cell>
          <cell r="L30">
            <v>0.68836400000000009</v>
          </cell>
          <cell r="M30">
            <v>0.40613802400000004</v>
          </cell>
          <cell r="N30">
            <v>0.97611110000000012</v>
          </cell>
          <cell r="O30">
            <v>0.44944599999999996</v>
          </cell>
          <cell r="P30">
            <v>1.0394595600000001</v>
          </cell>
          <cell r="Q30">
            <v>1.9108285600000001</v>
          </cell>
          <cell r="R30">
            <v>2.0233162</v>
          </cell>
          <cell r="S30">
            <v>1.5876980000000001</v>
          </cell>
          <cell r="T30">
            <v>1.3800260000000002</v>
          </cell>
          <cell r="U30">
            <v>1.4298360000000001</v>
          </cell>
          <cell r="V30">
            <v>1.3088299999999999</v>
          </cell>
          <cell r="W30">
            <v>1.4430000000000001</v>
          </cell>
          <cell r="X30">
            <v>1.3551</v>
          </cell>
          <cell r="Y30">
            <v>1.248</v>
          </cell>
          <cell r="Z30">
            <v>1.1154000000000002</v>
          </cell>
          <cell r="AA30">
            <v>1.0509999999999999</v>
          </cell>
          <cell r="AB30">
            <v>1.2799544001277074</v>
          </cell>
          <cell r="AC30">
            <v>1.4046792195590034</v>
          </cell>
          <cell r="AD30">
            <v>1.4878548079657998</v>
          </cell>
          <cell r="AE30">
            <v>1.4917427808967407</v>
          </cell>
        </row>
        <row r="31">
          <cell r="H31">
            <v>1.2930060000000001</v>
          </cell>
          <cell r="I31">
            <v>2.229282</v>
          </cell>
          <cell r="J31">
            <v>1.0725660000000001</v>
          </cell>
          <cell r="K31">
            <v>1.2571680000000001</v>
          </cell>
          <cell r="L31">
            <v>1.3362360000000002</v>
          </cell>
          <cell r="M31">
            <v>0.78838557600000003</v>
          </cell>
          <cell r="N31">
            <v>1.8948039000000001</v>
          </cell>
          <cell r="O31">
            <v>0.87245399999999995</v>
          </cell>
          <cell r="P31">
            <v>2.0177744400000002</v>
          </cell>
          <cell r="Q31">
            <v>3.7092554399999997</v>
          </cell>
          <cell r="R31">
            <v>3.9276137999999996</v>
          </cell>
          <cell r="S31">
            <v>3.0820020000000001</v>
          </cell>
          <cell r="T31">
            <v>2.6788740000000009</v>
          </cell>
          <cell r="U31">
            <v>2.7755639999999997</v>
          </cell>
          <cell r="V31">
            <v>2.5406699999999995</v>
          </cell>
          <cell r="W31">
            <v>1.5496500000000002</v>
          </cell>
          <cell r="X31">
            <v>3.1783999999999999</v>
          </cell>
          <cell r="Y31">
            <v>3.2438500000000001</v>
          </cell>
          <cell r="Z31">
            <v>1.3588</v>
          </cell>
          <cell r="AA31">
            <v>0.66200000000000003</v>
          </cell>
          <cell r="AB31">
            <v>1.2854712808283151</v>
          </cell>
          <cell r="AC31">
            <v>1.5350817518422488</v>
          </cell>
          <cell r="AD31">
            <v>1.3825302212329729</v>
          </cell>
          <cell r="AE31">
            <v>1.2973344781524432</v>
          </cell>
        </row>
        <row r="53">
          <cell r="H53">
            <v>4.6720565328458212</v>
          </cell>
          <cell r="I53">
            <v>1.5093528080297529</v>
          </cell>
          <cell r="J53">
            <v>1.6326353993862486</v>
          </cell>
          <cell r="K53">
            <v>2.6697249363466713</v>
          </cell>
          <cell r="L53">
            <v>1.9057770751539596</v>
          </cell>
          <cell r="M53">
            <v>1.3124038157725313</v>
          </cell>
          <cell r="N53">
            <v>1.0072288765130091</v>
          </cell>
          <cell r="O53">
            <v>1.7837576251023464</v>
          </cell>
          <cell r="P53">
            <v>1.8651544507889506</v>
          </cell>
          <cell r="Q53">
            <v>2.2166108874593542</v>
          </cell>
          <cell r="R53">
            <v>2.5878733797903091</v>
          </cell>
          <cell r="S53">
            <v>4.1569475087148886</v>
          </cell>
          <cell r="T53">
            <v>5.6567509684797317</v>
          </cell>
          <cell r="U53">
            <v>5.4289813283833865</v>
          </cell>
          <cell r="V53">
            <v>3.5235074071425996</v>
          </cell>
          <cell r="W53">
            <v>2.4352050691170355</v>
          </cell>
          <cell r="X53">
            <v>2.1414388221232086</v>
          </cell>
          <cell r="Y53">
            <v>2.302555021843534</v>
          </cell>
          <cell r="Z53">
            <v>1.4488319999999999</v>
          </cell>
          <cell r="AA53">
            <v>4.2056000000000004</v>
          </cell>
          <cell r="AB53">
            <v>2.5994797107084047</v>
          </cell>
          <cell r="AC53">
            <v>2.6698126381317313</v>
          </cell>
          <cell r="AD53">
            <v>2.4533274635786939</v>
          </cell>
          <cell r="AE53">
            <v>2.3671787571438605</v>
          </cell>
        </row>
        <row r="54">
          <cell r="H54">
            <v>2.1049529227503614</v>
          </cell>
          <cell r="I54">
            <v>0.68002529130110145</v>
          </cell>
          <cell r="J54">
            <v>0.7355691506648977</v>
          </cell>
          <cell r="K54">
            <v>1.2028204856244402</v>
          </cell>
          <cell r="L54">
            <v>0.85863066858321024</v>
          </cell>
          <cell r="M54">
            <v>0.59129169957975791</v>
          </cell>
          <cell r="N54">
            <v>0.45379788377757357</v>
          </cell>
          <cell r="O54">
            <v>0.80365590613912508</v>
          </cell>
          <cell r="P54">
            <v>0.84032851164530364</v>
          </cell>
          <cell r="Q54">
            <v>0.99867403858570003</v>
          </cell>
          <cell r="R54">
            <v>1.1659430052271653</v>
          </cell>
          <cell r="S54">
            <v>1.8728751988922039</v>
          </cell>
          <cell r="T54">
            <v>2.5485981174802896</v>
          </cell>
          <cell r="U54">
            <v>2.4459785609179971</v>
          </cell>
          <cell r="V54">
            <v>1.587484475595518</v>
          </cell>
          <cell r="W54">
            <v>1.0971596751232116</v>
          </cell>
          <cell r="X54">
            <v>0.96480594269985731</v>
          </cell>
          <cell r="Y54">
            <v>1.0373953930028383</v>
          </cell>
          <cell r="Z54">
            <v>0.90551999999999988</v>
          </cell>
          <cell r="AA54">
            <v>2.6284999999999998</v>
          </cell>
          <cell r="AB54">
            <v>1.6246748191927527</v>
          </cell>
          <cell r="AC54">
            <v>1.668632898832332</v>
          </cell>
          <cell r="AD54">
            <v>1.5333296647366834</v>
          </cell>
          <cell r="AE54">
            <v>1.4794867232149127</v>
          </cell>
        </row>
        <row r="55">
          <cell r="H55">
            <v>2.4698905444038184</v>
          </cell>
          <cell r="I55">
            <v>0.79792190066914614</v>
          </cell>
          <cell r="J55">
            <v>0.86309544994885412</v>
          </cell>
          <cell r="K55">
            <v>1.4113545780288896</v>
          </cell>
          <cell r="L55">
            <v>1.0074922562628299</v>
          </cell>
          <cell r="M55">
            <v>0.69380448464771105</v>
          </cell>
          <cell r="N55">
            <v>0.53247323970941751</v>
          </cell>
          <cell r="O55">
            <v>0.94298646875852898</v>
          </cell>
          <cell r="P55">
            <v>0.98601703756574599</v>
          </cell>
          <cell r="Q55">
            <v>1.1718150739549462</v>
          </cell>
          <cell r="R55">
            <v>1.368083614982526</v>
          </cell>
          <cell r="S55">
            <v>2.1975772923929076</v>
          </cell>
          <cell r="T55">
            <v>2.9904509140399775</v>
          </cell>
          <cell r="U55">
            <v>2.8700401106986155</v>
          </cell>
          <cell r="V55">
            <v>1.8627081172618836</v>
          </cell>
          <cell r="W55">
            <v>1.2873752557597529</v>
          </cell>
          <cell r="X55">
            <v>1.1320752351769341</v>
          </cell>
          <cell r="Y55">
            <v>1.2172495851536278</v>
          </cell>
          <cell r="Z55">
            <v>0.23284799999999997</v>
          </cell>
          <cell r="AA55">
            <v>0.67589999999999995</v>
          </cell>
          <cell r="AB55">
            <v>0.41777352493527931</v>
          </cell>
          <cell r="AC55">
            <v>0.42907703112831391</v>
          </cell>
          <cell r="AD55">
            <v>0.39428477093229003</v>
          </cell>
          <cell r="AE55">
            <v>0.38043944311240613</v>
          </cell>
        </row>
        <row r="56">
          <cell r="H56">
            <v>1.1645465043915073</v>
          </cell>
          <cell r="I56">
            <v>1.1001820295846425</v>
          </cell>
          <cell r="J56">
            <v>0.77513011814390298</v>
          </cell>
          <cell r="K56">
            <v>0.68998963836582305</v>
          </cell>
          <cell r="L56">
            <v>0.47628477138962716</v>
          </cell>
          <cell r="M56">
            <v>0.72979317264235954</v>
          </cell>
          <cell r="N56">
            <v>1.1207523315363412</v>
          </cell>
          <cell r="O56">
            <v>1.7296949802124721</v>
          </cell>
          <cell r="P56">
            <v>1.2091017784188862</v>
          </cell>
          <cell r="Q56">
            <v>0.64730626181604856</v>
          </cell>
          <cell r="R56">
            <v>0.79226517966966792</v>
          </cell>
          <cell r="S56">
            <v>1.1545493376429821</v>
          </cell>
          <cell r="T56">
            <v>1.6151595389454148</v>
          </cell>
          <cell r="U56">
            <v>1.1894365697530624</v>
          </cell>
          <cell r="V56">
            <v>1.2257225823958589</v>
          </cell>
          <cell r="W56">
            <v>1.0573849449768578</v>
          </cell>
          <cell r="X56">
            <v>0.72875294390060763</v>
          </cell>
          <cell r="Y56">
            <v>0.92132453975849626</v>
          </cell>
          <cell r="Z56">
            <v>1.6346550000000002</v>
          </cell>
          <cell r="AA56">
            <v>2.0905169999999997</v>
          </cell>
          <cell r="AB56">
            <v>1.7691131441651935</v>
          </cell>
          <cell r="AC56">
            <v>1.7050112905317358</v>
          </cell>
          <cell r="AD56">
            <v>1.6258923167686812</v>
          </cell>
          <cell r="AE56">
            <v>1.7031142550524103</v>
          </cell>
        </row>
        <row r="57">
          <cell r="H57">
            <v>2.1508979819924536</v>
          </cell>
          <cell r="I57">
            <v>2.0320178699041631</v>
          </cell>
          <cell r="J57">
            <v>1.4316524077056443</v>
          </cell>
          <cell r="K57">
            <v>1.2743993607470525</v>
          </cell>
          <cell r="L57">
            <v>0.87969003365045617</v>
          </cell>
          <cell r="M57">
            <v>1.3479158250777785</v>
          </cell>
          <cell r="N57">
            <v>2.0700108747262438</v>
          </cell>
          <cell r="O57">
            <v>3.1947177964742988</v>
          </cell>
          <cell r="P57">
            <v>2.2331908304370804</v>
          </cell>
          <cell r="Q57">
            <v>1.195563875741235</v>
          </cell>
          <cell r="R57">
            <v>1.4633005807224375</v>
          </cell>
          <cell r="S57">
            <v>2.1324333816489229</v>
          </cell>
          <cell r="T57">
            <v>2.983172745624953</v>
          </cell>
          <cell r="U57">
            <v>2.1968695178271713</v>
          </cell>
          <cell r="V57">
            <v>2.2638891783333217</v>
          </cell>
          <cell r="W57">
            <v>1.9529723680105797</v>
          </cell>
          <cell r="X57">
            <v>1.3459945399311508</v>
          </cell>
          <cell r="Y57">
            <v>1.701671067538973</v>
          </cell>
          <cell r="Z57">
            <v>0.59441999999999995</v>
          </cell>
          <cell r="AA57">
            <v>0.76018799999999986</v>
          </cell>
          <cell r="AB57">
            <v>0.64331387060552492</v>
          </cell>
          <cell r="AC57">
            <v>0.62000410564790387</v>
          </cell>
          <cell r="AD57">
            <v>0.59123356973406582</v>
          </cell>
          <cell r="AE57">
            <v>0.61931427456451282</v>
          </cell>
        </row>
        <row r="58">
          <cell r="H58">
            <v>0.53772449549811341</v>
          </cell>
          <cell r="I58">
            <v>0.50800446747604078</v>
          </cell>
          <cell r="J58">
            <v>0.35791310192641107</v>
          </cell>
          <cell r="K58">
            <v>0.31859984018676313</v>
          </cell>
          <cell r="L58">
            <v>0.21992250841261404</v>
          </cell>
          <cell r="M58">
            <v>0.33697895626944463</v>
          </cell>
          <cell r="N58">
            <v>0.51750271868156095</v>
          </cell>
          <cell r="O58">
            <v>0.79867944911857469</v>
          </cell>
          <cell r="P58">
            <v>0.55829770760927011</v>
          </cell>
          <cell r="Q58">
            <v>0.29889096893530875</v>
          </cell>
          <cell r="R58">
            <v>0.36582514518060938</v>
          </cell>
          <cell r="S58">
            <v>0.53310834541223073</v>
          </cell>
          <cell r="T58">
            <v>0.74579318640623826</v>
          </cell>
          <cell r="U58">
            <v>0.54921737945679283</v>
          </cell>
          <cell r="V58">
            <v>0.56597229458333043</v>
          </cell>
          <cell r="W58">
            <v>0.48824309200264493</v>
          </cell>
          <cell r="X58">
            <v>0.3364986349827877</v>
          </cell>
          <cell r="Y58">
            <v>0.42541776688474325</v>
          </cell>
          <cell r="Z58">
            <v>2.1300050000000001</v>
          </cell>
          <cell r="AA58">
            <v>2.7240069999999998</v>
          </cell>
          <cell r="AB58">
            <v>2.305208036336464</v>
          </cell>
          <cell r="AC58">
            <v>2.2216813785716556</v>
          </cell>
          <cell r="AD58">
            <v>2.118586958213736</v>
          </cell>
          <cell r="AE58">
            <v>2.2192094838561709</v>
          </cell>
        </row>
        <row r="59">
          <cell r="H59">
            <v>1.0381942181179253</v>
          </cell>
          <cell r="I59">
            <v>0.980813233035153</v>
          </cell>
          <cell r="J59">
            <v>0.69102917222404159</v>
          </cell>
          <cell r="K59">
            <v>0.61512636070036175</v>
          </cell>
          <cell r="L59">
            <v>0.42460828654730265</v>
          </cell>
          <cell r="M59">
            <v>0.65061124601041742</v>
          </cell>
          <cell r="N59">
            <v>0.99915167505585367</v>
          </cell>
          <cell r="O59">
            <v>1.542024574194655</v>
          </cell>
          <cell r="P59">
            <v>1.077915283534763</v>
          </cell>
          <cell r="Q59">
            <v>0.57707409350740779</v>
          </cell>
          <cell r="R59">
            <v>0.70630509442728517</v>
          </cell>
          <cell r="S59">
            <v>1.029281735295865</v>
          </cell>
          <cell r="T59">
            <v>1.4399161290233935</v>
          </cell>
          <cell r="U59">
            <v>1.0603837329629731</v>
          </cell>
          <cell r="V59">
            <v>1.092732744687489</v>
          </cell>
          <cell r="W59">
            <v>0.94265959500991836</v>
          </cell>
          <cell r="X59">
            <v>0.64968388118545384</v>
          </cell>
          <cell r="Y59">
            <v>0.82136162581778727</v>
          </cell>
          <cell r="Z59">
            <v>0.59441999999999995</v>
          </cell>
          <cell r="AA59">
            <v>0.76018799999999986</v>
          </cell>
          <cell r="AB59">
            <v>0.64331387060552492</v>
          </cell>
          <cell r="AC59">
            <v>0.62000410564790387</v>
          </cell>
          <cell r="AD59">
            <v>0.59123356973406582</v>
          </cell>
          <cell r="AE59">
            <v>0.61931427456451282</v>
          </cell>
        </row>
        <row r="60">
          <cell r="H60">
            <v>1.6924380000000001</v>
          </cell>
          <cell r="I60">
            <v>1.484802</v>
          </cell>
          <cell r="J60">
            <v>2.0873819999999998</v>
          </cell>
          <cell r="K60">
            <v>2.0856660000000002</v>
          </cell>
          <cell r="L60">
            <v>2.3110560000000002</v>
          </cell>
          <cell r="M60">
            <v>3.1661519999999999</v>
          </cell>
          <cell r="N60">
            <v>2.39778</v>
          </cell>
          <cell r="O60">
            <v>1.4201721599999999</v>
          </cell>
          <cell r="P60">
            <v>2.9824739999999998</v>
          </cell>
          <cell r="Q60">
            <v>1.9324140000000003</v>
          </cell>
          <cell r="R60">
            <v>1.907796</v>
          </cell>
          <cell r="S60">
            <v>2.3078220000000003</v>
          </cell>
          <cell r="T60">
            <v>2.4817980000000004</v>
          </cell>
          <cell r="U60">
            <v>2.3626019999999999</v>
          </cell>
          <cell r="V60">
            <v>2.16249</v>
          </cell>
          <cell r="W60">
            <v>2.6243000000000003</v>
          </cell>
          <cell r="X60">
            <v>3.7761</v>
          </cell>
          <cell r="Y60">
            <v>2.5621999999999998</v>
          </cell>
          <cell r="Z60">
            <v>3.0191999999999997</v>
          </cell>
          <cell r="AA60">
            <v>2.9931000000000001</v>
          </cell>
          <cell r="AB60">
            <v>2.8918301090794269</v>
          </cell>
          <cell r="AC60">
            <v>3.782360064278282</v>
          </cell>
          <cell r="AD60">
            <v>3.4705377413257055</v>
          </cell>
          <cell r="AE60">
            <v>3.2160116321090824</v>
          </cell>
        </row>
        <row r="61">
          <cell r="H61">
            <v>0.87186200000000003</v>
          </cell>
          <cell r="I61">
            <v>0.76489800000000008</v>
          </cell>
          <cell r="J61">
            <v>1.075318</v>
          </cell>
          <cell r="K61">
            <v>1.0744339999999999</v>
          </cell>
          <cell r="L61">
            <v>1.190544</v>
          </cell>
          <cell r="M61">
            <v>1.6310480000000001</v>
          </cell>
          <cell r="N61">
            <v>1.23522</v>
          </cell>
          <cell r="O61">
            <v>0.73160384000000001</v>
          </cell>
          <cell r="P61">
            <v>1.5364259999999998</v>
          </cell>
          <cell r="Q61">
            <v>0.99548600000000009</v>
          </cell>
          <cell r="R61">
            <v>0.98280400000000012</v>
          </cell>
          <cell r="S61">
            <v>1.1888779999999999</v>
          </cell>
          <cell r="T61">
            <v>1.2785020000000002</v>
          </cell>
          <cell r="U61">
            <v>1.217098</v>
          </cell>
          <cell r="V61">
            <v>1.1140099999999999</v>
          </cell>
          <cell r="W61">
            <v>1.2012</v>
          </cell>
          <cell r="X61">
            <v>1.5534000000000001</v>
          </cell>
          <cell r="Y61">
            <v>0.81710000000000005</v>
          </cell>
          <cell r="Z61">
            <v>1.2970999999999999</v>
          </cell>
          <cell r="AA61">
            <v>1.4250999999999998</v>
          </cell>
          <cell r="AB61">
            <v>1.3376018689940781</v>
          </cell>
          <cell r="AC61">
            <v>1.4693053926132156</v>
          </cell>
          <cell r="AD61">
            <v>1.3354667382339562</v>
          </cell>
          <cell r="AE61">
            <v>1.249250206816515</v>
          </cell>
        </row>
        <row r="62">
          <cell r="H62">
            <v>5.2438000000000002</v>
          </cell>
          <cell r="I62">
            <v>3.0779999999999998</v>
          </cell>
          <cell r="J62">
            <v>3.5724999999999998</v>
          </cell>
          <cell r="K62">
            <v>4.5848000000000004</v>
          </cell>
          <cell r="L62">
            <v>3.4581999999999997</v>
          </cell>
          <cell r="M62">
            <v>3.2988000000000004</v>
          </cell>
          <cell r="N62">
            <v>3.1168</v>
          </cell>
          <cell r="O62">
            <v>3.8371</v>
          </cell>
          <cell r="P62">
            <v>5.0454999999999997</v>
          </cell>
          <cell r="Q62">
            <v>6.3580129999999997</v>
          </cell>
          <cell r="R62">
            <v>4.7816999999999998</v>
          </cell>
          <cell r="S62">
            <v>6.0843999999999996</v>
          </cell>
          <cell r="T62">
            <v>5.7608000000000006</v>
          </cell>
          <cell r="U62">
            <v>5.1916000000000002</v>
          </cell>
          <cell r="V62">
            <v>6.0718000000000005</v>
          </cell>
          <cell r="W62">
            <v>2.7429000000000001</v>
          </cell>
          <cell r="X62">
            <v>4.8205</v>
          </cell>
          <cell r="Y62">
            <v>3.1579999999999999</v>
          </cell>
          <cell r="Z62">
            <v>4.7521000000000004</v>
          </cell>
          <cell r="AA62">
            <v>4.5863000000000005</v>
          </cell>
          <cell r="AB62">
            <v>4.2521218800000069</v>
          </cell>
          <cell r="AC62">
            <v>4.1643903399999962</v>
          </cell>
          <cell r="AD62">
            <v>4.2213762000000035</v>
          </cell>
          <cell r="AE62">
            <v>4.5285378099999987</v>
          </cell>
        </row>
        <row r="63">
          <cell r="H63">
            <v>0.5481317139383739</v>
          </cell>
          <cell r="I63">
            <v>0.5178364790468617</v>
          </cell>
          <cell r="J63">
            <v>0.36484021769957081</v>
          </cell>
          <cell r="K63">
            <v>0.32476607988686124</v>
          </cell>
          <cell r="L63">
            <v>0.22417892894792907</v>
          </cell>
          <cell r="M63">
            <v>0.34350090875073974</v>
          </cell>
          <cell r="N63">
            <v>0.52751856114705731</v>
          </cell>
          <cell r="O63">
            <v>0.81413723755914813</v>
          </cell>
          <cell r="P63">
            <v>0.56910310376739748</v>
          </cell>
          <cell r="Q63">
            <v>0.30467575952895537</v>
          </cell>
          <cell r="R63">
            <v>0.37290539208903378</v>
          </cell>
          <cell r="S63">
            <v>0.54342622203767876</v>
          </cell>
          <cell r="T63">
            <v>0.76022740442525871</v>
          </cell>
          <cell r="U63">
            <v>0.55984703327961061</v>
          </cell>
          <cell r="V63">
            <v>0.57692622610435551</v>
          </cell>
          <cell r="W63">
            <v>0.37201976634398637</v>
          </cell>
          <cell r="X63">
            <v>0.26963174813441793</v>
          </cell>
          <cell r="Y63">
            <v>0.34990048025184839</v>
          </cell>
          <cell r="Z63">
            <v>0.25180000000000002</v>
          </cell>
          <cell r="AA63">
            <v>0.24840000000000001</v>
          </cell>
          <cell r="AB63">
            <v>0.2696633082872934</v>
          </cell>
          <cell r="AC63">
            <v>0.33187896960079466</v>
          </cell>
          <cell r="AD63">
            <v>0.24932755554944439</v>
          </cell>
          <cell r="AE63">
            <v>0.2462404319623952</v>
          </cell>
        </row>
        <row r="64">
          <cell r="H64">
            <v>0.22180508606162622</v>
          </cell>
          <cell r="I64">
            <v>0.20954592095313826</v>
          </cell>
          <cell r="J64">
            <v>0.14763498230042921</v>
          </cell>
          <cell r="K64">
            <v>0.13141872011313882</v>
          </cell>
          <cell r="L64">
            <v>9.0715471052070965E-2</v>
          </cell>
          <cell r="M64">
            <v>0.13899989124926035</v>
          </cell>
          <cell r="N64">
            <v>0.21346383885294262</v>
          </cell>
          <cell r="O64">
            <v>0.32944596244085222</v>
          </cell>
          <cell r="P64">
            <v>0.23029129623260253</v>
          </cell>
          <cell r="Q64">
            <v>0.12328904047104472</v>
          </cell>
          <cell r="R64">
            <v>0.15089860791096629</v>
          </cell>
          <cell r="S64">
            <v>0.2199009779623213</v>
          </cell>
          <cell r="T64">
            <v>0.30763099557474127</v>
          </cell>
          <cell r="U64">
            <v>0.22654576672038956</v>
          </cell>
          <cell r="V64">
            <v>0.23345697389564446</v>
          </cell>
          <cell r="W64">
            <v>0.15054023365601354</v>
          </cell>
          <cell r="X64">
            <v>0.1091082518655821</v>
          </cell>
          <cell r="Y64">
            <v>0.14158951974815162</v>
          </cell>
          <cell r="Z64">
            <v>0.25180000000000002</v>
          </cell>
          <cell r="AA64">
            <v>0.24840000000000001</v>
          </cell>
          <cell r="AB64">
            <v>0.2696633082872934</v>
          </cell>
          <cell r="AC64">
            <v>0.33187896960079466</v>
          </cell>
          <cell r="AD64">
            <v>0.24932755554944439</v>
          </cell>
          <cell r="AE64">
            <v>0.2462404319623952</v>
          </cell>
        </row>
        <row r="65">
          <cell r="H65">
            <v>0.23799999999999999</v>
          </cell>
          <cell r="I65">
            <v>0.17499999999999999</v>
          </cell>
          <cell r="J65">
            <v>0.22190000000000001</v>
          </cell>
          <cell r="K65">
            <v>0.18659999999999999</v>
          </cell>
          <cell r="L65">
            <v>0.33439999999999998</v>
          </cell>
          <cell r="M65">
            <v>0.22409999999999999</v>
          </cell>
          <cell r="N65">
            <v>0.1966</v>
          </cell>
          <cell r="O65">
            <v>0.28989999999999999</v>
          </cell>
          <cell r="P65">
            <v>0.19939999999999999</v>
          </cell>
          <cell r="Q65">
            <v>0.25030000000000002</v>
          </cell>
          <cell r="R65">
            <v>0.33189999999999997</v>
          </cell>
          <cell r="S65">
            <v>0.25900000000000001</v>
          </cell>
          <cell r="T65">
            <v>0.33539999999999998</v>
          </cell>
          <cell r="U65">
            <v>0.30019999999999997</v>
          </cell>
          <cell r="V65">
            <v>0.20430000000000001</v>
          </cell>
          <cell r="W65">
            <v>0.76816319999999993</v>
          </cell>
          <cell r="X65">
            <v>0.55674780000000001</v>
          </cell>
          <cell r="Y65">
            <v>0.72249029999999992</v>
          </cell>
          <cell r="Z65">
            <v>4.9535</v>
          </cell>
          <cell r="AA65">
            <v>6.3348999999999993</v>
          </cell>
          <cell r="AB65">
            <v>5.3609489217127075</v>
          </cell>
          <cell r="AC65">
            <v>5.1667008803991994</v>
          </cell>
          <cell r="AD65">
            <v>4.9269464144505486</v>
          </cell>
          <cell r="AE65">
            <v>5.1609522880376071</v>
          </cell>
        </row>
        <row r="66">
          <cell r="H66">
            <v>0.61850000000000005</v>
          </cell>
          <cell r="I66">
            <v>2.2084999999999999</v>
          </cell>
          <cell r="J66">
            <v>1.4847000000000001</v>
          </cell>
          <cell r="K66">
            <v>0.95320000000000005</v>
          </cell>
          <cell r="L66">
            <v>0.90810000000000002</v>
          </cell>
          <cell r="M66">
            <v>0.42230000000000001</v>
          </cell>
          <cell r="N66">
            <v>0.60639999999999994</v>
          </cell>
          <cell r="O66">
            <v>0.6167999999999999</v>
          </cell>
          <cell r="P66">
            <v>1.0635999999999999</v>
          </cell>
          <cell r="Q66">
            <v>1.0459000000000001</v>
          </cell>
          <cell r="R66">
            <v>2.0405000000000002</v>
          </cell>
          <cell r="S66">
            <v>2.3144</v>
          </cell>
          <cell r="T66">
            <v>1.7478</v>
          </cell>
          <cell r="U66">
            <v>1.9861</v>
          </cell>
          <cell r="V66">
            <v>1.1522000000000001</v>
          </cell>
          <cell r="W66">
            <v>0.38150000000000001</v>
          </cell>
          <cell r="X66">
            <v>0.92549999999999999</v>
          </cell>
          <cell r="Y66">
            <v>1.1422999999999999</v>
          </cell>
          <cell r="Z66">
            <v>1.5630999999999999</v>
          </cell>
          <cell r="AA66">
            <v>1.7925</v>
          </cell>
          <cell r="AB66">
            <v>1.7621433593581584</v>
          </cell>
          <cell r="AC66">
            <v>1.4336343163011998</v>
          </cell>
          <cell r="AD66">
            <v>1.3691762784064214</v>
          </cell>
          <cell r="AE66">
            <v>1.5800612145564872</v>
          </cell>
        </row>
        <row r="67">
          <cell r="H67">
            <v>0.43003140000000001</v>
          </cell>
          <cell r="I67">
            <v>0.38538420000000001</v>
          </cell>
          <cell r="J67">
            <v>0.66239400000000004</v>
          </cell>
          <cell r="K67">
            <v>0.43521479999999996</v>
          </cell>
          <cell r="L67">
            <v>0.36477779999999993</v>
          </cell>
          <cell r="M67">
            <v>0.67629059999999996</v>
          </cell>
          <cell r="N67">
            <v>0.52988339999999989</v>
          </cell>
          <cell r="O67">
            <v>0.50167679999999992</v>
          </cell>
          <cell r="P67">
            <v>0.38506620000000003</v>
          </cell>
          <cell r="Q67">
            <v>0.32744460000000003</v>
          </cell>
          <cell r="R67">
            <v>0.54336660000000003</v>
          </cell>
          <cell r="S67">
            <v>0.64827480000000004</v>
          </cell>
          <cell r="T67">
            <v>0.97781820000000008</v>
          </cell>
          <cell r="U67">
            <v>0.78724080000000007</v>
          </cell>
          <cell r="V67">
            <v>0.68166479999999996</v>
          </cell>
          <cell r="W67">
            <v>0.47345219999999999</v>
          </cell>
          <cell r="X67">
            <v>0.48302279999999997</v>
          </cell>
          <cell r="Y67">
            <v>0.4790682</v>
          </cell>
          <cell r="Z67">
            <v>3.056</v>
          </cell>
          <cell r="AA67">
            <v>2.3259000000000003</v>
          </cell>
          <cell r="AB67">
            <v>2.0441822700000003</v>
          </cell>
          <cell r="AC67">
            <v>2.0585218499999991</v>
          </cell>
          <cell r="AD67">
            <v>2.2333007499999997</v>
          </cell>
          <cell r="AE67">
            <v>2.33822785</v>
          </cell>
        </row>
        <row r="68">
          <cell r="H68">
            <v>0.92226859999999999</v>
          </cell>
          <cell r="I68">
            <v>0.82651580000000013</v>
          </cell>
          <cell r="J68">
            <v>1.420606</v>
          </cell>
          <cell r="K68">
            <v>0.93338520000000003</v>
          </cell>
          <cell r="L68">
            <v>0.78232219999999997</v>
          </cell>
          <cell r="M68">
            <v>1.4504094000000001</v>
          </cell>
          <cell r="N68">
            <v>1.1364166</v>
          </cell>
          <cell r="O68">
            <v>1.0759231999999999</v>
          </cell>
          <cell r="P68">
            <v>0.82583380000000006</v>
          </cell>
          <cell r="Q68">
            <v>0.70225540000000009</v>
          </cell>
          <cell r="R68">
            <v>1.1653334000000002</v>
          </cell>
          <cell r="S68">
            <v>1.3903251999999999</v>
          </cell>
          <cell r="T68">
            <v>2.0970818000000002</v>
          </cell>
          <cell r="U68">
            <v>1.6883592000000001</v>
          </cell>
          <cell r="V68">
            <v>1.4619352000000001</v>
          </cell>
          <cell r="W68">
            <v>1.5498478</v>
          </cell>
          <cell r="X68">
            <v>1.5811771999999999</v>
          </cell>
          <cell r="Y68">
            <v>1.5682318</v>
          </cell>
          <cell r="Z68">
            <v>3.056</v>
          </cell>
          <cell r="AA68">
            <v>2.3259000000000003</v>
          </cell>
          <cell r="AB68">
            <v>2.0441822700000003</v>
          </cell>
          <cell r="AC68">
            <v>2.0585218499999991</v>
          </cell>
          <cell r="AD68">
            <v>2.2333007499999997</v>
          </cell>
          <cell r="AE68">
            <v>2.33822785</v>
          </cell>
        </row>
        <row r="69">
          <cell r="H69">
            <v>1.112582</v>
          </cell>
          <cell r="I69">
            <v>0.80331799999999998</v>
          </cell>
          <cell r="J69">
            <v>0.79209799999999997</v>
          </cell>
          <cell r="K69">
            <v>1.4170180000000003</v>
          </cell>
          <cell r="L69">
            <v>2.0118140000000002</v>
          </cell>
          <cell r="M69">
            <v>1.9682630600000002</v>
          </cell>
          <cell r="N69">
            <v>1.356931568</v>
          </cell>
          <cell r="O69">
            <v>1.6115660000000003</v>
          </cell>
          <cell r="P69">
            <v>2.0560044800000004</v>
          </cell>
          <cell r="Q69">
            <v>2.2904100000000001</v>
          </cell>
          <cell r="R69">
            <v>2.4596072599999999</v>
          </cell>
          <cell r="S69">
            <v>3.8090502600000002</v>
          </cell>
          <cell r="T69">
            <v>4.7729200000000009</v>
          </cell>
          <cell r="U69">
            <v>4.5525319999999994</v>
          </cell>
          <cell r="V69">
            <v>3.3850400000000009</v>
          </cell>
          <cell r="W69">
            <v>2.8653000000000004</v>
          </cell>
          <cell r="X69">
            <v>1.9470999999999998</v>
          </cell>
          <cell r="Y69">
            <v>3.2425000000000002</v>
          </cell>
          <cell r="Z69">
            <v>1.5354000000000001</v>
          </cell>
          <cell r="AA69">
            <v>1.9370000000000001</v>
          </cell>
          <cell r="AB69">
            <v>2.3703669220352253</v>
          </cell>
          <cell r="AC69">
            <v>1.9890497993605087</v>
          </cell>
          <cell r="AD69">
            <v>2.1600621794832904</v>
          </cell>
          <cell r="AE69">
            <v>2.2621435716444833</v>
          </cell>
        </row>
        <row r="70">
          <cell r="H70">
            <v>2.1597179999999998</v>
          </cell>
          <cell r="I70">
            <v>1.559382</v>
          </cell>
          <cell r="J70">
            <v>1.5376019999999999</v>
          </cell>
          <cell r="K70">
            <v>2.7506820000000007</v>
          </cell>
          <cell r="L70">
            <v>3.9052860000000007</v>
          </cell>
          <cell r="M70">
            <v>3.8207459400000001</v>
          </cell>
          <cell r="N70">
            <v>2.634043632</v>
          </cell>
          <cell r="O70">
            <v>3.1283340000000002</v>
          </cell>
          <cell r="P70">
            <v>3.991067520000001</v>
          </cell>
          <cell r="Q70">
            <v>4.446089999999999</v>
          </cell>
          <cell r="R70">
            <v>4.7745317399999996</v>
          </cell>
          <cell r="S70">
            <v>7.3940387400000001</v>
          </cell>
          <cell r="T70">
            <v>9.2650800000000011</v>
          </cell>
          <cell r="U70">
            <v>8.8372679999999981</v>
          </cell>
          <cell r="V70">
            <v>6.5709600000000021</v>
          </cell>
          <cell r="W70">
            <v>4.5552000000000001</v>
          </cell>
          <cell r="X70">
            <v>5.4093999999999998</v>
          </cell>
          <cell r="Y70">
            <v>5.1186000000000007</v>
          </cell>
          <cell r="Z70">
            <v>1.7812999999999999</v>
          </cell>
          <cell r="AA70">
            <v>2.95</v>
          </cell>
          <cell r="AB70">
            <v>2.2861592609503698</v>
          </cell>
          <cell r="AC70">
            <v>2.5053125556405771</v>
          </cell>
          <cell r="AD70">
            <v>2.4712945670254456</v>
          </cell>
          <cell r="AE70">
            <v>2.4438312461536253</v>
          </cell>
        </row>
        <row r="92">
          <cell r="H92">
            <v>0.41436087365353341</v>
          </cell>
          <cell r="I92">
            <v>0.17461665398690543</v>
          </cell>
          <cell r="J92">
            <v>0.26404705837256015</v>
          </cell>
          <cell r="K92">
            <v>0.26172287837157698</v>
          </cell>
          <cell r="L92">
            <v>0.20771095617481719</v>
          </cell>
          <cell r="M92">
            <v>0.24565572097347629</v>
          </cell>
          <cell r="N92">
            <v>0.38202445624855086</v>
          </cell>
          <cell r="O92">
            <v>0.43265115974822654</v>
          </cell>
          <cell r="P92">
            <v>0.44386785453557986</v>
          </cell>
          <cell r="Q92">
            <v>0.36903936363436263</v>
          </cell>
          <cell r="R92">
            <v>0.5218289358729048</v>
          </cell>
          <cell r="S92">
            <v>0.56649361241353691</v>
          </cell>
          <cell r="T92">
            <v>0.68866463942173628</v>
          </cell>
          <cell r="U92">
            <v>1.031127510001379</v>
          </cell>
          <cell r="V92">
            <v>0.57467876806917317</v>
          </cell>
          <cell r="W92">
            <v>0.49454508368745087</v>
          </cell>
          <cell r="X92">
            <v>0.57525981306941887</v>
          </cell>
          <cell r="Y92">
            <v>0.81019904321227521</v>
          </cell>
          <cell r="Z92">
            <v>0.6358950000000001</v>
          </cell>
          <cell r="AA92">
            <v>0.73733399999999993</v>
          </cell>
          <cell r="AB92">
            <v>0.6518964294875611</v>
          </cell>
          <cell r="AC92">
            <v>0.67716166468748484</v>
          </cell>
          <cell r="AD92">
            <v>0.61357820737900048</v>
          </cell>
          <cell r="AE92">
            <v>0.62155831420158214</v>
          </cell>
        </row>
        <row r="93">
          <cell r="H93">
            <v>0.18668655354200558</v>
          </cell>
          <cell r="I93">
            <v>7.8671958180852486E-2</v>
          </cell>
          <cell r="J93">
            <v>0.11896402009639327</v>
          </cell>
          <cell r="K93">
            <v>0.11791688176412496</v>
          </cell>
          <cell r="L93">
            <v>9.3582297477281418E-2</v>
          </cell>
          <cell r="M93">
            <v>0.11067796894540068</v>
          </cell>
          <cell r="N93">
            <v>0.17211767239740325</v>
          </cell>
          <cell r="O93">
            <v>0.19492707693942124</v>
          </cell>
          <cell r="P93">
            <v>0.19998065758645517</v>
          </cell>
          <cell r="Q93">
            <v>0.1662673560627739</v>
          </cell>
          <cell r="R93">
            <v>0.23510531947101979</v>
          </cell>
          <cell r="S93">
            <v>0.25522858655200176</v>
          </cell>
          <cell r="T93">
            <v>0.31027164062645235</v>
          </cell>
          <cell r="U93">
            <v>0.46456519749850622</v>
          </cell>
          <cell r="V93">
            <v>0.25891633459172925</v>
          </cell>
          <cell r="W93">
            <v>0.22281282600526162</v>
          </cell>
          <cell r="X93">
            <v>0.25917811917479627</v>
          </cell>
          <cell r="Y93">
            <v>0.3650278698533686</v>
          </cell>
          <cell r="Z93">
            <v>0.79894500000000002</v>
          </cell>
          <cell r="AA93">
            <v>0.92639399999999994</v>
          </cell>
          <cell r="AB93">
            <v>0.81904936012539731</v>
          </cell>
          <cell r="AC93">
            <v>0.85079286076119875</v>
          </cell>
          <cell r="AD93">
            <v>0.77090595286079544</v>
          </cell>
          <cell r="AE93">
            <v>0.78093224091993652</v>
          </cell>
        </row>
        <row r="94">
          <cell r="H94">
            <v>0.21905257280446114</v>
          </cell>
          <cell r="I94">
            <v>9.2311387832242131E-2</v>
          </cell>
          <cell r="J94">
            <v>0.13958892153104671</v>
          </cell>
          <cell r="K94">
            <v>0.1383602398642981</v>
          </cell>
          <cell r="L94">
            <v>0.10980674634790144</v>
          </cell>
          <cell r="M94">
            <v>0.12986631008112301</v>
          </cell>
          <cell r="N94">
            <v>0.20195787135404591</v>
          </cell>
          <cell r="O94">
            <v>0.22872176331235222</v>
          </cell>
          <cell r="P94">
            <v>0.234651487877965</v>
          </cell>
          <cell r="Q94">
            <v>0.19509328030286358</v>
          </cell>
          <cell r="R94">
            <v>0.27586574465607538</v>
          </cell>
          <cell r="S94">
            <v>0.29947780103446142</v>
          </cell>
          <cell r="T94">
            <v>0.36406371995181136</v>
          </cell>
          <cell r="U94">
            <v>0.54510729250011491</v>
          </cell>
          <cell r="V94">
            <v>0.30380489733909782</v>
          </cell>
          <cell r="W94">
            <v>0.2614420903072876</v>
          </cell>
          <cell r="X94">
            <v>0.30411206775578492</v>
          </cell>
          <cell r="Y94">
            <v>0.42831308693435627</v>
          </cell>
          <cell r="Z94">
            <v>0.19566</v>
          </cell>
          <cell r="AA94">
            <v>0.22687199999999996</v>
          </cell>
          <cell r="AB94">
            <v>0.20058351676540342</v>
          </cell>
          <cell r="AC94">
            <v>0.20835743528845685</v>
          </cell>
          <cell r="AD94">
            <v>0.188793294578154</v>
          </cell>
          <cell r="AE94">
            <v>0.19124871206202526</v>
          </cell>
        </row>
        <row r="95">
          <cell r="H95">
            <v>0.16229015911096059</v>
          </cell>
          <cell r="I95">
            <v>0.13689095496788101</v>
          </cell>
          <cell r="J95">
            <v>0.1464880483900218</v>
          </cell>
          <cell r="K95">
            <v>0.12630105877793252</v>
          </cell>
          <cell r="L95">
            <v>5.3578256036020636E-2</v>
          </cell>
          <cell r="M95">
            <v>0.14473409683356164</v>
          </cell>
          <cell r="N95">
            <v>0.20832311411164292</v>
          </cell>
          <cell r="O95">
            <v>0.18181528021117813</v>
          </cell>
          <cell r="P95">
            <v>0.25346254662129836</v>
          </cell>
          <cell r="Q95">
            <v>0.21457777154883126</v>
          </cell>
          <cell r="R95">
            <v>0.21891301030159141</v>
          </cell>
          <cell r="S95">
            <v>0.34506514866435284</v>
          </cell>
          <cell r="T95">
            <v>0.4237613147259075</v>
          </cell>
          <cell r="U95">
            <v>0.29486242203887825</v>
          </cell>
          <cell r="V95">
            <v>0.25132802067051191</v>
          </cell>
          <cell r="W95">
            <v>0.19929265632196788</v>
          </cell>
          <cell r="X95">
            <v>0.28278808334118855</v>
          </cell>
          <cell r="Y95">
            <v>0.28374874501219671</v>
          </cell>
          <cell r="Z95">
            <v>0.38990000000000008</v>
          </cell>
          <cell r="AA95">
            <v>0.61124000000000001</v>
          </cell>
          <cell r="AB95">
            <v>0.48311013099802608</v>
          </cell>
          <cell r="AC95">
            <v>0.44265568341819511</v>
          </cell>
          <cell r="AD95">
            <v>0.44279982054836869</v>
          </cell>
          <cell r="AE95">
            <v>0.46242683685728003</v>
          </cell>
        </row>
        <row r="96">
          <cell r="H96">
            <v>0.29974721869213228</v>
          </cell>
          <cell r="I96">
            <v>0.25283531201468296</v>
          </cell>
          <cell r="J96">
            <v>0.27056098359313285</v>
          </cell>
          <cell r="K96">
            <v>0.23327595027294512</v>
          </cell>
          <cell r="L96">
            <v>9.8958145812104853E-2</v>
          </cell>
          <cell r="M96">
            <v>0.26732146430465759</v>
          </cell>
          <cell r="N96">
            <v>0.38476931926324892</v>
          </cell>
          <cell r="O96">
            <v>0.33580979190346144</v>
          </cell>
          <cell r="P96">
            <v>0.46814109868740644</v>
          </cell>
          <cell r="Q96">
            <v>0.39632156729196283</v>
          </cell>
          <cell r="R96">
            <v>0.40432868100498676</v>
          </cell>
          <cell r="S96">
            <v>0.63732957775343879</v>
          </cell>
          <cell r="T96">
            <v>0.78268008469672801</v>
          </cell>
          <cell r="U96">
            <v>0.54460597849651282</v>
          </cell>
          <cell r="V96">
            <v>0.46419866483633754</v>
          </cell>
          <cell r="W96">
            <v>0.36809021425281468</v>
          </cell>
          <cell r="X96">
            <v>0.52230487618688526</v>
          </cell>
          <cell r="Y96">
            <v>0.52407920228013871</v>
          </cell>
          <cell r="Z96">
            <v>0.18102500000000002</v>
          </cell>
          <cell r="AA96">
            <v>0.28378999999999999</v>
          </cell>
          <cell r="AB96">
            <v>0.22430113224908352</v>
          </cell>
          <cell r="AC96">
            <v>0.20551871015844772</v>
          </cell>
          <cell r="AD96">
            <v>0.20558563096888544</v>
          </cell>
          <cell r="AE96">
            <v>0.21469817425516571</v>
          </cell>
        </row>
        <row r="97">
          <cell r="H97">
            <v>7.4936804673033069E-2</v>
          </cell>
          <cell r="I97">
            <v>6.3208828003670739E-2</v>
          </cell>
          <cell r="J97">
            <v>6.7640245898283213E-2</v>
          </cell>
          <cell r="K97">
            <v>5.831898756823628E-2</v>
          </cell>
          <cell r="L97">
            <v>2.4739536453026213E-2</v>
          </cell>
          <cell r="M97">
            <v>6.6830366076164396E-2</v>
          </cell>
          <cell r="N97">
            <v>9.619232981581223E-2</v>
          </cell>
          <cell r="O97">
            <v>8.395244797586536E-2</v>
          </cell>
          <cell r="P97">
            <v>0.11703527467185161</v>
          </cell>
          <cell r="Q97">
            <v>9.9080391822990707E-2</v>
          </cell>
          <cell r="R97">
            <v>0.10108217025124669</v>
          </cell>
          <cell r="S97">
            <v>0.1593323944383597</v>
          </cell>
          <cell r="T97">
            <v>0.195670021174182</v>
          </cell>
          <cell r="U97">
            <v>0.13615149462412821</v>
          </cell>
          <cell r="V97">
            <v>0.11604966620908438</v>
          </cell>
          <cell r="W97">
            <v>9.2022553563203671E-2</v>
          </cell>
          <cell r="X97">
            <v>0.13057621904672131</v>
          </cell>
          <cell r="Y97">
            <v>0.13101980057003468</v>
          </cell>
          <cell r="Z97">
            <v>0.6266250000000001</v>
          </cell>
          <cell r="AA97">
            <v>0.98234999999999995</v>
          </cell>
          <cell r="AB97">
            <v>0.77642699624682754</v>
          </cell>
          <cell r="AC97">
            <v>0.71141091977924209</v>
          </cell>
          <cell r="AD97">
            <v>0.71164256873844955</v>
          </cell>
          <cell r="AE97">
            <v>0.74318598780634293</v>
          </cell>
        </row>
        <row r="98">
          <cell r="H98">
            <v>0.14468181752387402</v>
          </cell>
          <cell r="I98">
            <v>0.12203840501376527</v>
          </cell>
          <cell r="J98">
            <v>0.13059422211856206</v>
          </cell>
          <cell r="K98">
            <v>0.11259750338088605</v>
          </cell>
          <cell r="L98">
            <v>4.7765061698848296E-2</v>
          </cell>
          <cell r="M98">
            <v>0.12903057278561647</v>
          </cell>
          <cell r="N98">
            <v>0.18572023680929586</v>
          </cell>
          <cell r="O98">
            <v>0.1620884799094951</v>
          </cell>
          <cell r="P98">
            <v>0.22596208001944354</v>
          </cell>
          <cell r="Q98">
            <v>0.19129626933621519</v>
          </cell>
          <cell r="R98">
            <v>0.19516113844217509</v>
          </cell>
          <cell r="S98">
            <v>0.30762587914384881</v>
          </cell>
          <cell r="T98">
            <v>0.37778357940318252</v>
          </cell>
          <cell r="U98">
            <v>0.26287010484048079</v>
          </cell>
          <cell r="V98">
            <v>0.2240591482840664</v>
          </cell>
          <cell r="W98">
            <v>0.17766957586201376</v>
          </cell>
          <cell r="X98">
            <v>0.25210582142520493</v>
          </cell>
          <cell r="Y98">
            <v>0.25296225213763002</v>
          </cell>
          <cell r="Z98">
            <v>0.19495000000000004</v>
          </cell>
          <cell r="AA98">
            <v>0.30562</v>
          </cell>
          <cell r="AB98">
            <v>0.24155506549901304</v>
          </cell>
          <cell r="AC98">
            <v>0.22132784170909756</v>
          </cell>
          <cell r="AD98">
            <v>0.22139991027418435</v>
          </cell>
          <cell r="AE98">
            <v>0.23121341842864002</v>
          </cell>
        </row>
        <row r="99">
          <cell r="H99">
            <v>0.18433800000000003</v>
          </cell>
          <cell r="I99">
            <v>0.206844</v>
          </cell>
          <cell r="J99">
            <v>0.137214</v>
          </cell>
          <cell r="K99">
            <v>0.61676999999999993</v>
          </cell>
          <cell r="L99">
            <v>0.68554199999999998</v>
          </cell>
          <cell r="M99">
            <v>0.40642800000000001</v>
          </cell>
          <cell r="N99">
            <v>0.53598599999999996</v>
          </cell>
          <cell r="O99">
            <v>1.033296</v>
          </cell>
          <cell r="P99">
            <v>0.77985599999999999</v>
          </cell>
          <cell r="Q99">
            <v>0.64818600000000004</v>
          </cell>
          <cell r="R99">
            <v>0.78117599999999998</v>
          </cell>
          <cell r="S99">
            <v>0.39857400000000004</v>
          </cell>
          <cell r="T99">
            <v>0.61709999999999998</v>
          </cell>
          <cell r="U99">
            <v>0.37732200000000005</v>
          </cell>
          <cell r="V99">
            <v>0.84011400000000014</v>
          </cell>
          <cell r="W99">
            <v>0.93320000000000003</v>
          </cell>
          <cell r="X99">
            <v>1.1757</v>
          </cell>
          <cell r="Y99">
            <v>0.60420000000000007</v>
          </cell>
          <cell r="Z99">
            <v>0.75339999999999996</v>
          </cell>
          <cell r="AA99">
            <v>1.5335999999999999</v>
          </cell>
          <cell r="AB99">
            <v>1.2076663465344608</v>
          </cell>
          <cell r="AC99">
            <v>0.88413198109065294</v>
          </cell>
          <cell r="AD99">
            <v>0.97240838928959727</v>
          </cell>
          <cell r="AE99">
            <v>1.0165069098294888</v>
          </cell>
        </row>
        <row r="100">
          <cell r="H100">
            <v>9.4962000000000019E-2</v>
          </cell>
          <cell r="I100">
            <v>0.106556</v>
          </cell>
          <cell r="J100">
            <v>7.0686000000000013E-2</v>
          </cell>
          <cell r="K100">
            <v>0.31773000000000001</v>
          </cell>
          <cell r="L100">
            <v>0.35315800000000003</v>
          </cell>
          <cell r="M100">
            <v>0.20937199999999997</v>
          </cell>
          <cell r="N100">
            <v>0.27611400000000003</v>
          </cell>
          <cell r="O100">
            <v>0.532304</v>
          </cell>
          <cell r="P100">
            <v>0.40174399999999999</v>
          </cell>
          <cell r="Q100">
            <v>0.33391400000000004</v>
          </cell>
          <cell r="R100">
            <v>0.402424</v>
          </cell>
          <cell r="S100">
            <v>0.20532599999999998</v>
          </cell>
          <cell r="T100">
            <v>0.31790000000000002</v>
          </cell>
          <cell r="U100">
            <v>0.19437800000000005</v>
          </cell>
          <cell r="V100">
            <v>0.43278600000000006</v>
          </cell>
          <cell r="W100">
            <v>0.53679999999999994</v>
          </cell>
          <cell r="X100">
            <v>0.58729999999999993</v>
          </cell>
          <cell r="Y100">
            <v>0.3029</v>
          </cell>
          <cell r="Z100">
            <v>0.19550000000000001</v>
          </cell>
          <cell r="AA100">
            <v>0.11359999999999999</v>
          </cell>
          <cell r="AB100">
            <v>0.23634605624237559</v>
          </cell>
          <cell r="AC100">
            <v>0.27313452288332429</v>
          </cell>
          <cell r="AD100">
            <v>0.28219361090513184</v>
          </cell>
          <cell r="AE100">
            <v>0.26393138211722167</v>
          </cell>
        </row>
        <row r="101">
          <cell r="H101">
            <v>0.51962010000000003</v>
          </cell>
          <cell r="I101">
            <v>0.2356029</v>
          </cell>
          <cell r="J101">
            <v>0.29530000000000001</v>
          </cell>
          <cell r="K101">
            <v>0.39574090000000001</v>
          </cell>
          <cell r="L101">
            <v>0.68245239999999996</v>
          </cell>
          <cell r="M101">
            <v>0.37956290000000004</v>
          </cell>
          <cell r="N101">
            <v>0.31980000000000003</v>
          </cell>
          <cell r="O101">
            <v>0.7399</v>
          </cell>
          <cell r="P101">
            <v>0.63590000000000002</v>
          </cell>
          <cell r="Q101">
            <v>0.7046</v>
          </cell>
          <cell r="R101">
            <v>0.49339999999999995</v>
          </cell>
          <cell r="S101">
            <v>1.1999000000000002</v>
          </cell>
          <cell r="T101">
            <v>1.5182</v>
          </cell>
          <cell r="U101">
            <v>1.0499000000000001</v>
          </cell>
          <cell r="V101">
            <v>1.0911</v>
          </cell>
          <cell r="W101">
            <v>0.79139999999999999</v>
          </cell>
          <cell r="X101">
            <v>0.41299999999999998</v>
          </cell>
          <cell r="Y101">
            <v>0.74629999999999996</v>
          </cell>
          <cell r="Z101">
            <v>0.95779999999999998</v>
          </cell>
          <cell r="AA101">
            <v>1.0682</v>
          </cell>
          <cell r="AB101">
            <v>0.76954163000000042</v>
          </cell>
          <cell r="AC101">
            <v>0.65636095000000005</v>
          </cell>
          <cell r="AD101">
            <v>0.53005643999999963</v>
          </cell>
          <cell r="AE101">
            <v>0.52549197000000003</v>
          </cell>
        </row>
        <row r="102">
          <cell r="H102">
            <v>0.21296593880742018</v>
          </cell>
          <cell r="I102">
            <v>0.17963572713639753</v>
          </cell>
          <cell r="J102">
            <v>0.19222955304466666</v>
          </cell>
          <cell r="K102">
            <v>0.16573909165141087</v>
          </cell>
          <cell r="L102">
            <v>7.0308290156854247E-2</v>
          </cell>
          <cell r="M102">
            <v>0.18992792279246576</v>
          </cell>
          <cell r="N102">
            <v>0.27337287618122147</v>
          </cell>
          <cell r="O102">
            <v>0.23858786048286421</v>
          </cell>
          <cell r="P102">
            <v>0.33260728493597691</v>
          </cell>
          <cell r="Q102">
            <v>0.28158057651454166</v>
          </cell>
          <cell r="R102">
            <v>0.28726951166620807</v>
          </cell>
          <cell r="S102">
            <v>0.45281318188111136</v>
          </cell>
          <cell r="T102">
            <v>0.55608255432891829</v>
          </cell>
          <cell r="U102">
            <v>0.38693444428509655</v>
          </cell>
          <cell r="V102">
            <v>0.32980624434603434</v>
          </cell>
          <cell r="W102">
            <v>7.7976356796648869E-2</v>
          </cell>
          <cell r="X102">
            <v>0.10613982502339432</v>
          </cell>
          <cell r="Y102">
            <v>0.10925090581588365</v>
          </cell>
          <cell r="Z102">
            <v>0.1041</v>
          </cell>
          <cell r="AA102">
            <v>0.14449999999999999</v>
          </cell>
          <cell r="AB102">
            <v>0.12252214500704957</v>
          </cell>
          <cell r="AC102">
            <v>0.11151282493501802</v>
          </cell>
          <cell r="AD102">
            <v>0.10818632947011167</v>
          </cell>
          <cell r="AE102">
            <v>0.10758392265257145</v>
          </cell>
        </row>
        <row r="103">
          <cell r="H103">
            <v>8.6178061192579855E-2</v>
          </cell>
          <cell r="I103">
            <v>7.2690772863602482E-2</v>
          </cell>
          <cell r="J103">
            <v>7.7786946955333336E-2</v>
          </cell>
          <cell r="K103">
            <v>6.7067408348589097E-2</v>
          </cell>
          <cell r="L103">
            <v>2.8450709843145752E-2</v>
          </cell>
          <cell r="M103">
            <v>7.6855577207534248E-2</v>
          </cell>
          <cell r="N103">
            <v>0.11062212381877858</v>
          </cell>
          <cell r="O103">
            <v>9.6546139517135726E-2</v>
          </cell>
          <cell r="P103">
            <v>0.13459171506402304</v>
          </cell>
          <cell r="Q103">
            <v>0.11394342348545834</v>
          </cell>
          <cell r="R103">
            <v>0.11624548833379195</v>
          </cell>
          <cell r="S103">
            <v>0.18323381811888867</v>
          </cell>
          <cell r="T103">
            <v>0.22502244567108176</v>
          </cell>
          <cell r="U103">
            <v>0.15657555571490342</v>
          </cell>
          <cell r="V103">
            <v>0.13345825565396569</v>
          </cell>
          <cell r="W103">
            <v>3.1553643203351134E-2</v>
          </cell>
          <cell r="X103">
            <v>4.2950174976605679E-2</v>
          </cell>
          <cell r="Y103">
            <v>4.4209094184116358E-2</v>
          </cell>
          <cell r="Z103">
            <v>0.1041</v>
          </cell>
          <cell r="AA103">
            <v>0.14449999999999999</v>
          </cell>
          <cell r="AB103">
            <v>0.12252214500704957</v>
          </cell>
          <cell r="AC103">
            <v>0.11151282493501802</v>
          </cell>
          <cell r="AD103">
            <v>0.10818632947011167</v>
          </cell>
          <cell r="AE103">
            <v>0.10758392265257145</v>
          </cell>
        </row>
        <row r="104">
          <cell r="H104">
            <v>8.6474074074074148E-2</v>
          </cell>
          <cell r="I104">
            <v>8.6474074074074037E-2</v>
          </cell>
          <cell r="J104">
            <v>8.6474074074074148E-2</v>
          </cell>
          <cell r="K104">
            <v>8.6474074074074148E-2</v>
          </cell>
          <cell r="L104">
            <v>8.6474074074073926E-2</v>
          </cell>
          <cell r="M104">
            <v>8.6474074074074148E-2</v>
          </cell>
          <cell r="N104">
            <v>8.6474074074074148E-2</v>
          </cell>
          <cell r="O104">
            <v>8.6474074074073926E-2</v>
          </cell>
          <cell r="P104">
            <v>8.6474074074074148E-2</v>
          </cell>
          <cell r="Q104">
            <v>8.6474074074074148E-2</v>
          </cell>
          <cell r="R104">
            <v>8.6474074074073926E-2</v>
          </cell>
          <cell r="S104">
            <v>8.6474074074074148E-2</v>
          </cell>
          <cell r="T104">
            <v>8.6474074074074148E-2</v>
          </cell>
          <cell r="U104">
            <v>8.6474074074073926E-2</v>
          </cell>
          <cell r="V104">
            <v>8.6474074074073926E-2</v>
          </cell>
          <cell r="W104">
            <v>8.647407407407437E-2</v>
          </cell>
          <cell r="X104">
            <v>8.6474074074073926E-2</v>
          </cell>
          <cell r="Y104">
            <v>8.647407407407437E-2</v>
          </cell>
          <cell r="Z104">
            <v>8.6474074074073926E-2</v>
          </cell>
          <cell r="AA104">
            <v>8.6474074074073926E-2</v>
          </cell>
          <cell r="AB104">
            <v>8.6474074074073926E-2</v>
          </cell>
          <cell r="AC104">
            <v>8.647407407407437E-2</v>
          </cell>
          <cell r="AD104">
            <v>8.6474074074073926E-2</v>
          </cell>
          <cell r="AE104">
            <v>8.647407407407437E-2</v>
          </cell>
        </row>
        <row r="105">
          <cell r="H105">
            <v>0.29699999999999999</v>
          </cell>
          <cell r="I105">
            <v>0.18059999999999998</v>
          </cell>
          <cell r="J105">
            <v>9.4500000000000001E-2</v>
          </cell>
          <cell r="K105">
            <v>0.46850000000000003</v>
          </cell>
          <cell r="L105">
            <v>0.1009</v>
          </cell>
          <cell r="M105">
            <v>0.13689999999999999</v>
          </cell>
          <cell r="N105">
            <v>0.37169999999999997</v>
          </cell>
          <cell r="O105">
            <v>0.29910000000000003</v>
          </cell>
          <cell r="P105">
            <v>0.4612</v>
          </cell>
          <cell r="Q105">
            <v>0.78410000000000002</v>
          </cell>
          <cell r="R105">
            <v>0.1585</v>
          </cell>
          <cell r="S105">
            <v>0.14169999999999999</v>
          </cell>
          <cell r="T105">
            <v>0.24959999999999999</v>
          </cell>
          <cell r="U105">
            <v>0.2296</v>
          </cell>
          <cell r="V105">
            <v>0.22839999999999999</v>
          </cell>
          <cell r="W105">
            <v>0.24010000000000001</v>
          </cell>
          <cell r="X105">
            <v>0.247</v>
          </cell>
          <cell r="Y105">
            <v>0.36219999999999997</v>
          </cell>
          <cell r="Z105">
            <v>0.39089999999999997</v>
          </cell>
          <cell r="AA105">
            <v>0.62470000000000003</v>
          </cell>
          <cell r="AB105">
            <v>0.54312269999999974</v>
          </cell>
          <cell r="AC105">
            <v>0.43204304999999998</v>
          </cell>
          <cell r="AD105">
            <v>0.39338529000000044</v>
          </cell>
          <cell r="AE105">
            <v>0.43886131999999956</v>
          </cell>
        </row>
        <row r="106">
          <cell r="H106">
            <v>9.4114999999999976E-2</v>
          </cell>
          <cell r="I106">
            <v>3.5979999999999998E-2</v>
          </cell>
          <cell r="J106">
            <v>4.9454999999999999E-2</v>
          </cell>
          <cell r="K106">
            <v>1.6729999999999998E-2</v>
          </cell>
          <cell r="L106">
            <v>8.9494999999999991E-2</v>
          </cell>
          <cell r="M106">
            <v>0.18592000000000003</v>
          </cell>
          <cell r="N106">
            <v>0.22197</v>
          </cell>
          <cell r="O106">
            <v>6.1249999999999999E-2</v>
          </cell>
          <cell r="P106">
            <v>0.23075499999999996</v>
          </cell>
          <cell r="Q106">
            <v>0.19785499999999995</v>
          </cell>
          <cell r="R106">
            <v>0.15771000000000002</v>
          </cell>
          <cell r="S106">
            <v>0.15168999999999996</v>
          </cell>
          <cell r="T106">
            <v>0.16621499999999997</v>
          </cell>
          <cell r="U106">
            <v>0.24384500000000001</v>
          </cell>
          <cell r="V106">
            <v>0.190085</v>
          </cell>
          <cell r="W106">
            <v>0.16197999999999999</v>
          </cell>
          <cell r="X106">
            <v>0.14038499999999998</v>
          </cell>
          <cell r="Y106">
            <v>0.31633</v>
          </cell>
          <cell r="Z106">
            <v>0.6502</v>
          </cell>
          <cell r="AA106">
            <v>0.64700000000000002</v>
          </cell>
          <cell r="AB106">
            <v>0.45748749999999927</v>
          </cell>
          <cell r="AC106">
            <v>0.5602725700000003</v>
          </cell>
          <cell r="AD106">
            <v>0.47068721000000047</v>
          </cell>
          <cell r="AE106">
            <v>0.54478340999999997</v>
          </cell>
        </row>
        <row r="107">
          <cell r="H107">
            <v>0.174785</v>
          </cell>
          <cell r="I107">
            <v>6.6820000000000004E-2</v>
          </cell>
          <cell r="J107">
            <v>9.184500000000001E-2</v>
          </cell>
          <cell r="K107">
            <v>3.107E-2</v>
          </cell>
          <cell r="L107">
            <v>0.16620499999999999</v>
          </cell>
          <cell r="M107">
            <v>0.34528000000000003</v>
          </cell>
          <cell r="N107">
            <v>0.41223000000000004</v>
          </cell>
          <cell r="O107">
            <v>0.11375</v>
          </cell>
          <cell r="P107">
            <v>0.42854499999999995</v>
          </cell>
          <cell r="Q107">
            <v>0.36744499999999997</v>
          </cell>
          <cell r="R107">
            <v>0.29289000000000004</v>
          </cell>
          <cell r="S107">
            <v>0.28170999999999996</v>
          </cell>
          <cell r="T107">
            <v>0.30868499999999999</v>
          </cell>
          <cell r="U107">
            <v>0.45285500000000001</v>
          </cell>
          <cell r="V107">
            <v>0.35301500000000002</v>
          </cell>
          <cell r="W107">
            <v>0.35450480000000001</v>
          </cell>
          <cell r="X107">
            <v>0.30724260000000003</v>
          </cell>
          <cell r="Y107">
            <v>0.6923108</v>
          </cell>
          <cell r="Z107">
            <v>0.6502</v>
          </cell>
          <cell r="AA107">
            <v>0.64700000000000002</v>
          </cell>
          <cell r="AB107">
            <v>0.45748749999999927</v>
          </cell>
          <cell r="AC107">
            <v>0.5602725700000003</v>
          </cell>
          <cell r="AD107">
            <v>0.47068721000000047</v>
          </cell>
          <cell r="AE107">
            <v>0.54478340999999997</v>
          </cell>
        </row>
        <row r="108">
          <cell r="H108">
            <v>0.16187400000000002</v>
          </cell>
          <cell r="I108">
            <v>0.40232200000000001</v>
          </cell>
          <cell r="J108">
            <v>0.21423400000000004</v>
          </cell>
          <cell r="K108">
            <v>0.16636200000000001</v>
          </cell>
          <cell r="L108">
            <v>0.14161000000000001</v>
          </cell>
          <cell r="M108">
            <v>0.21616506400000002</v>
          </cell>
          <cell r="N108">
            <v>0.43234400000000001</v>
          </cell>
          <cell r="O108">
            <v>0.29482056200000006</v>
          </cell>
          <cell r="P108">
            <v>0.20296021200000003</v>
          </cell>
          <cell r="Q108">
            <v>0.39565800000000001</v>
          </cell>
          <cell r="R108">
            <v>0.36665600000000004</v>
          </cell>
          <cell r="S108">
            <v>0.54201909199999998</v>
          </cell>
          <cell r="T108">
            <v>0.55654331400000001</v>
          </cell>
          <cell r="U108">
            <v>0.70082122600000007</v>
          </cell>
          <cell r="V108">
            <v>0.47504799999999997</v>
          </cell>
          <cell r="W108">
            <v>0.35580000000000001</v>
          </cell>
          <cell r="X108">
            <v>0.66449999999999998</v>
          </cell>
          <cell r="Y108">
            <v>1.038</v>
          </cell>
          <cell r="Z108">
            <v>0.46650000000000003</v>
          </cell>
          <cell r="AA108">
            <v>0.95889999999999997</v>
          </cell>
          <cell r="AB108">
            <v>0.46645769387703823</v>
          </cell>
          <cell r="AC108">
            <v>0.49047162329837557</v>
          </cell>
          <cell r="AD108">
            <v>0.51237945405876495</v>
          </cell>
          <cell r="AE108">
            <v>0.52849590625857834</v>
          </cell>
        </row>
        <row r="109">
          <cell r="H109">
            <v>0.31422600000000006</v>
          </cell>
          <cell r="I109">
            <v>1.1833</v>
          </cell>
          <cell r="J109">
            <v>0.63009999999999999</v>
          </cell>
          <cell r="K109">
            <v>0.48930000000000001</v>
          </cell>
          <cell r="L109">
            <v>0.41649999999999998</v>
          </cell>
          <cell r="M109">
            <v>0.63577960000000011</v>
          </cell>
          <cell r="N109">
            <v>1.2715999999999998</v>
          </cell>
          <cell r="O109">
            <v>0.86711930000000004</v>
          </cell>
          <cell r="P109">
            <v>0.59694180000000008</v>
          </cell>
          <cell r="Q109">
            <v>1.1637</v>
          </cell>
          <cell r="R109">
            <v>1.0784</v>
          </cell>
          <cell r="S109">
            <v>1.5941737999999999</v>
          </cell>
          <cell r="T109">
            <v>1.6368920999999999</v>
          </cell>
          <cell r="U109">
            <v>2.0612388999999998</v>
          </cell>
          <cell r="V109">
            <v>1.3971999999999998</v>
          </cell>
          <cell r="W109">
            <v>1.0427</v>
          </cell>
          <cell r="X109">
            <v>0.80215000000000003</v>
          </cell>
          <cell r="Y109">
            <v>0.2843</v>
          </cell>
          <cell r="Z109">
            <v>0.34749999999999998</v>
          </cell>
          <cell r="AA109">
            <v>0.2964</v>
          </cell>
          <cell r="AB109">
            <v>0.53927991626881955</v>
          </cell>
          <cell r="AC109">
            <v>0.4102555079683779</v>
          </cell>
          <cell r="AD109">
            <v>0.42249327104785911</v>
          </cell>
          <cell r="AE109">
            <v>0.42234898958167211</v>
          </cell>
        </row>
        <row r="131">
          <cell r="H131">
            <v>2.7637531750820971E-2</v>
          </cell>
          <cell r="I131">
            <v>6.7805425246072637E-2</v>
          </cell>
          <cell r="J131">
            <v>4.9110933933817151E-2</v>
          </cell>
          <cell r="K131">
            <v>3.8348970016221416E-2</v>
          </cell>
          <cell r="L131">
            <v>6.6037027419237657E-2</v>
          </cell>
          <cell r="M131">
            <v>2.9153301316679522E-2</v>
          </cell>
          <cell r="N131">
            <v>7.9577902207574089E-2</v>
          </cell>
          <cell r="O131">
            <v>0.19129011921134953</v>
          </cell>
          <cell r="P131">
            <v>0.14137077484240779</v>
          </cell>
          <cell r="Q131">
            <v>0.21059091834994842</v>
          </cell>
          <cell r="R131">
            <v>0.10413336917448265</v>
          </cell>
          <cell r="S131">
            <v>0.21539085530850052</v>
          </cell>
          <cell r="T131">
            <v>0.19139117051574009</v>
          </cell>
          <cell r="U131">
            <v>0.25454823575984653</v>
          </cell>
          <cell r="V131">
            <v>0.21195511095922112</v>
          </cell>
          <cell r="W131">
            <v>0.19125980382003235</v>
          </cell>
          <cell r="X131">
            <v>0.26220792463265175</v>
          </cell>
          <cell r="Y131">
            <v>0.21725019930928702</v>
          </cell>
          <cell r="Z131">
            <v>2.7993000000000001E-2</v>
          </cell>
          <cell r="AA131">
            <v>4.1474999999999998E-2</v>
          </cell>
          <cell r="AB131">
            <v>4.0846333382852616E-2</v>
          </cell>
          <cell r="AC131">
            <v>5.0886648139373152E-2</v>
          </cell>
          <cell r="AD131">
            <v>5.2535476840249826E-2</v>
          </cell>
          <cell r="AE131">
            <v>5.8530607733513491E-2</v>
          </cell>
        </row>
        <row r="132">
          <cell r="H132">
            <v>1.245184060327729E-2</v>
          </cell>
          <cell r="I132">
            <v>3.0549122650087968E-2</v>
          </cell>
          <cell r="J132">
            <v>2.2126488238364762E-2</v>
          </cell>
          <cell r="K132">
            <v>1.7277782482426805E-2</v>
          </cell>
          <cell r="L132">
            <v>2.9752386962492529E-2</v>
          </cell>
          <cell r="M132">
            <v>1.3134756906930521E-2</v>
          </cell>
          <cell r="N132">
            <v>3.585310594179475E-2</v>
          </cell>
          <cell r="O132">
            <v>8.6184037521038065E-2</v>
          </cell>
          <cell r="P132">
            <v>6.3693327254058227E-2</v>
          </cell>
          <cell r="Q132">
            <v>9.4879838454222556E-2</v>
          </cell>
          <cell r="R132">
            <v>4.6916350060977136E-2</v>
          </cell>
          <cell r="S132">
            <v>9.7042406749124469E-2</v>
          </cell>
          <cell r="T132">
            <v>8.6229565274614936E-2</v>
          </cell>
          <cell r="U132">
            <v>0.11468441126016633</v>
          </cell>
          <cell r="V132">
            <v>9.5494463127510462E-2</v>
          </cell>
          <cell r="W132">
            <v>8.6170379194964994E-2</v>
          </cell>
          <cell r="X132">
            <v>0.11813541498129401</v>
          </cell>
          <cell r="Y132">
            <v>9.78801174149391E-2</v>
          </cell>
          <cell r="Z132">
            <v>8.2645999999999997E-2</v>
          </cell>
          <cell r="AA132">
            <v>0.12245</v>
          </cell>
          <cell r="AB132">
            <v>0.12059393665413629</v>
          </cell>
          <cell r="AC132">
            <v>0.15023677069719693</v>
          </cell>
          <cell r="AD132">
            <v>0.15510474114740425</v>
          </cell>
          <cell r="AE132">
            <v>0.17280465140370652</v>
          </cell>
        </row>
        <row r="133">
          <cell r="H133">
            <v>1.461062764590175E-2</v>
          </cell>
          <cell r="I133">
            <v>3.5845452103839388E-2</v>
          </cell>
          <cell r="J133">
            <v>2.5962577827818099E-2</v>
          </cell>
          <cell r="K133">
            <v>2.0273247501351788E-2</v>
          </cell>
          <cell r="L133">
            <v>3.4910585618269804E-2</v>
          </cell>
          <cell r="M133">
            <v>1.5411941776389961E-2</v>
          </cell>
          <cell r="N133">
            <v>4.2068991850631177E-2</v>
          </cell>
          <cell r="O133">
            <v>0.10112584326761248</v>
          </cell>
          <cell r="P133">
            <v>7.4735897903533979E-2</v>
          </cell>
          <cell r="Q133">
            <v>0.11132924319582904</v>
          </cell>
          <cell r="R133">
            <v>5.5050280764540223E-2</v>
          </cell>
          <cell r="S133">
            <v>0.11386673794237505</v>
          </cell>
          <cell r="T133">
            <v>0.10117926420964501</v>
          </cell>
          <cell r="U133">
            <v>0.13456735297998723</v>
          </cell>
          <cell r="V133">
            <v>0.11205042591326843</v>
          </cell>
          <cell r="W133">
            <v>0.10110981698500271</v>
          </cell>
          <cell r="X133">
            <v>0.13861666038605433</v>
          </cell>
          <cell r="Y133">
            <v>0.11484968327577393</v>
          </cell>
          <cell r="Z133">
            <v>2.2661000000000001E-2</v>
          </cell>
          <cell r="AA133">
            <v>3.3575000000000001E-2</v>
          </cell>
          <cell r="AB133">
            <v>3.3066079405166406E-2</v>
          </cell>
          <cell r="AC133">
            <v>4.1193953255683029E-2</v>
          </cell>
          <cell r="AD133">
            <v>4.2528719346868915E-2</v>
          </cell>
          <cell r="AE133">
            <v>4.7381920546177597E-2</v>
          </cell>
        </row>
        <row r="134">
          <cell r="H134">
            <v>4.7323598598832305E-2</v>
          </cell>
          <cell r="I134">
            <v>6.3539377139690933E-2</v>
          </cell>
          <cell r="J134">
            <v>7.4493301011168897E-2</v>
          </cell>
          <cell r="K134">
            <v>5.6242276796304551E-2</v>
          </cell>
          <cell r="L134">
            <v>4.7356692024425905E-2</v>
          </cell>
          <cell r="M134">
            <v>0.13958806915375851</v>
          </cell>
          <cell r="N134">
            <v>9.9958692005435654E-2</v>
          </cell>
          <cell r="O134">
            <v>0.13430966777158107</v>
          </cell>
          <cell r="P134">
            <v>6.0114207590754469E-2</v>
          </cell>
          <cell r="Q134">
            <v>5.8310615895903861E-2</v>
          </cell>
          <cell r="R134">
            <v>7.3368124540986873E-2</v>
          </cell>
          <cell r="S134">
            <v>0.10579968162270412</v>
          </cell>
          <cell r="T134">
            <v>0.13090104493544141</v>
          </cell>
          <cell r="U134">
            <v>0.18562102415444087</v>
          </cell>
          <cell r="V134">
            <v>6.9612020736114513E-2</v>
          </cell>
          <cell r="W134">
            <v>8.6866670950193486E-2</v>
          </cell>
          <cell r="X134">
            <v>0.15042390425477303</v>
          </cell>
          <cell r="Y134">
            <v>6.9917599237908579E-2</v>
          </cell>
          <cell r="Z134">
            <v>6.0696E-2</v>
          </cell>
          <cell r="AA134">
            <v>0.20314799999999997</v>
          </cell>
          <cell r="AB134">
            <v>0.13470040401937183</v>
          </cell>
          <cell r="AC134">
            <v>0.11643600922484103</v>
          </cell>
          <cell r="AD134">
            <v>0.11439186666203939</v>
          </cell>
          <cell r="AE134">
            <v>0.11940706859733403</v>
          </cell>
        </row>
        <row r="135">
          <cell r="H135">
            <v>8.7405897783390932E-2</v>
          </cell>
          <cell r="I135">
            <v>0.11735617045042701</v>
          </cell>
          <cell r="J135">
            <v>0.13758788525203705</v>
          </cell>
          <cell r="K135">
            <v>0.10387854775026077</v>
          </cell>
          <cell r="L135">
            <v>8.746702078883388E-2</v>
          </cell>
          <cell r="M135">
            <v>0.25781683695828184</v>
          </cell>
          <cell r="N135">
            <v>0.18462203794037227</v>
          </cell>
          <cell r="O135">
            <v>0.24806771759013438</v>
          </cell>
          <cell r="P135">
            <v>0.11102993938708366</v>
          </cell>
          <cell r="Q135">
            <v>0.10769873559044393</v>
          </cell>
          <cell r="R135">
            <v>0.1355097030669774</v>
          </cell>
          <cell r="S135">
            <v>0.19541024840104954</v>
          </cell>
          <cell r="T135">
            <v>0.24177204802951249</v>
          </cell>
          <cell r="U135">
            <v>0.34283893752939848</v>
          </cell>
          <cell r="V135">
            <v>0.12857224194920477</v>
          </cell>
          <cell r="W135">
            <v>0.16044129327991158</v>
          </cell>
          <cell r="X135">
            <v>0.27783044376924665</v>
          </cell>
          <cell r="Y135">
            <v>0.12913664034838468</v>
          </cell>
          <cell r="Z135">
            <v>3.0348E-2</v>
          </cell>
          <cell r="AA135">
            <v>0.10157399999999998</v>
          </cell>
          <cell r="AB135">
            <v>6.7350202009685917E-2</v>
          </cell>
          <cell r="AC135">
            <v>5.8218004612420514E-2</v>
          </cell>
          <cell r="AD135">
            <v>5.7195933331019695E-2</v>
          </cell>
          <cell r="AE135">
            <v>5.9703534298667017E-2</v>
          </cell>
        </row>
        <row r="136">
          <cell r="H136">
            <v>2.1851474445847733E-2</v>
          </cell>
          <cell r="I136">
            <v>2.9339042612606753E-2</v>
          </cell>
          <cell r="J136">
            <v>3.4396971313009263E-2</v>
          </cell>
          <cell r="K136">
            <v>2.5969636937565193E-2</v>
          </cell>
          <cell r="L136">
            <v>2.186675519720847E-2</v>
          </cell>
          <cell r="M136">
            <v>6.4454209239570459E-2</v>
          </cell>
          <cell r="N136">
            <v>4.6155509485093067E-2</v>
          </cell>
          <cell r="O136">
            <v>6.2016929397533595E-2</v>
          </cell>
          <cell r="P136">
            <v>2.7757484846770916E-2</v>
          </cell>
          <cell r="Q136">
            <v>2.6924683897610983E-2</v>
          </cell>
          <cell r="R136">
            <v>3.3877425766744351E-2</v>
          </cell>
          <cell r="S136">
            <v>4.8852562100262384E-2</v>
          </cell>
          <cell r="T136">
            <v>6.0443012007378123E-2</v>
          </cell>
          <cell r="U136">
            <v>8.570973438234962E-2</v>
          </cell>
          <cell r="V136">
            <v>3.2143060487301194E-2</v>
          </cell>
          <cell r="W136">
            <v>4.0110323319977895E-2</v>
          </cell>
          <cell r="X136">
            <v>6.9457610942311662E-2</v>
          </cell>
          <cell r="Y136">
            <v>3.228416008709617E-2</v>
          </cell>
          <cell r="Z136">
            <v>0.18546000000000001</v>
          </cell>
          <cell r="AA136">
            <v>0.62073</v>
          </cell>
          <cell r="AB136">
            <v>0.41158456783696956</v>
          </cell>
          <cell r="AC136">
            <v>0.35577669485368096</v>
          </cell>
          <cell r="AD136">
            <v>0.34953070368956485</v>
          </cell>
          <cell r="AE136">
            <v>0.36485493182518736</v>
          </cell>
        </row>
        <row r="137">
          <cell r="H137">
            <v>4.2189029171929009E-2</v>
          </cell>
          <cell r="I137">
            <v>5.6645409797275316E-2</v>
          </cell>
          <cell r="J137">
            <v>6.6410842423784755E-2</v>
          </cell>
          <cell r="K137">
            <v>5.0140038515869477E-2</v>
          </cell>
          <cell r="L137">
            <v>4.2218531989531759E-2</v>
          </cell>
          <cell r="M137">
            <v>0.12444288464838921</v>
          </cell>
          <cell r="N137">
            <v>8.9113260569099004E-2</v>
          </cell>
          <cell r="O137">
            <v>0.11973718524075097</v>
          </cell>
          <cell r="P137">
            <v>5.3591868175390939E-2</v>
          </cell>
          <cell r="Q137">
            <v>5.1983964616041198E-2</v>
          </cell>
          <cell r="R137">
            <v>6.5407746625291335E-2</v>
          </cell>
          <cell r="S137">
            <v>9.432050787598395E-2</v>
          </cell>
          <cell r="T137">
            <v>0.11669839502766798</v>
          </cell>
          <cell r="U137">
            <v>0.16548130393381105</v>
          </cell>
          <cell r="V137">
            <v>6.2059176827379478E-2</v>
          </cell>
          <cell r="W137">
            <v>7.7441712449917086E-2</v>
          </cell>
          <cell r="X137">
            <v>0.13410304103366871</v>
          </cell>
          <cell r="Y137">
            <v>6.2331600326610628E-2</v>
          </cell>
          <cell r="Z137">
            <v>6.0696E-2</v>
          </cell>
          <cell r="AA137">
            <v>0.20314799999999997</v>
          </cell>
          <cell r="AB137">
            <v>0.13470040401937183</v>
          </cell>
          <cell r="AC137">
            <v>0.11643600922484103</v>
          </cell>
          <cell r="AD137">
            <v>0.11439186666203939</v>
          </cell>
          <cell r="AE137">
            <v>0.11940706859733403</v>
          </cell>
        </row>
        <row r="138">
          <cell r="H138">
            <v>8.3687999999999999E-2</v>
          </cell>
          <cell r="I138">
            <v>7.8474000000000002E-2</v>
          </cell>
          <cell r="J138">
            <v>0.23700600000000002</v>
          </cell>
          <cell r="K138">
            <v>0.23515800000000001</v>
          </cell>
          <cell r="L138">
            <v>0.27984000000000003</v>
          </cell>
          <cell r="M138">
            <v>0.176814</v>
          </cell>
          <cell r="N138">
            <v>8.4347999999999992E-2</v>
          </cell>
          <cell r="O138">
            <v>0.40854000000000001</v>
          </cell>
          <cell r="P138">
            <v>0.225324</v>
          </cell>
          <cell r="Q138">
            <v>5.4120000000000001E-2</v>
          </cell>
          <cell r="R138">
            <v>0.40906799999999999</v>
          </cell>
          <cell r="S138">
            <v>0.27079799999999998</v>
          </cell>
          <cell r="T138">
            <v>0.207372</v>
          </cell>
          <cell r="U138">
            <v>0.19912200000000002</v>
          </cell>
          <cell r="V138">
            <v>0.15206400000000003</v>
          </cell>
          <cell r="W138">
            <v>0.27260000000000001</v>
          </cell>
          <cell r="X138">
            <v>0.189</v>
          </cell>
          <cell r="Y138">
            <v>0.1072</v>
          </cell>
          <cell r="Z138">
            <v>0.44969999999999999</v>
          </cell>
          <cell r="AA138">
            <v>0.112</v>
          </cell>
          <cell r="AB138">
            <v>0.4401652614761517</v>
          </cell>
          <cell r="AC138">
            <v>0.21984801303614007</v>
          </cell>
          <cell r="AD138">
            <v>0.15364627260124672</v>
          </cell>
          <cell r="AE138">
            <v>0.15855763042086438</v>
          </cell>
        </row>
        <row r="139">
          <cell r="H139">
            <v>4.3112000000000004E-2</v>
          </cell>
          <cell r="I139">
            <v>4.0426000000000004E-2</v>
          </cell>
          <cell r="J139">
            <v>0.12209400000000002</v>
          </cell>
          <cell r="K139">
            <v>0.12114200000000001</v>
          </cell>
          <cell r="L139">
            <v>0.14416000000000001</v>
          </cell>
          <cell r="M139">
            <v>9.1086E-2</v>
          </cell>
          <cell r="N139">
            <v>4.3452000000000005E-2</v>
          </cell>
          <cell r="O139">
            <v>0.21046000000000001</v>
          </cell>
          <cell r="P139">
            <v>0.11607600000000001</v>
          </cell>
          <cell r="Q139">
            <v>2.7880000000000002E-2</v>
          </cell>
          <cell r="R139">
            <v>0.210732</v>
          </cell>
          <cell r="S139">
            <v>0.13950200000000001</v>
          </cell>
          <cell r="T139">
            <v>0.10682800000000001</v>
          </cell>
          <cell r="U139">
            <v>0.102578</v>
          </cell>
          <cell r="V139">
            <v>7.8336000000000017E-2</v>
          </cell>
          <cell r="W139">
            <v>0.14680000000000001</v>
          </cell>
          <cell r="X139">
            <v>0.24359999999999998</v>
          </cell>
          <cell r="Y139">
            <v>0.1031</v>
          </cell>
          <cell r="Z139">
            <v>0.1915</v>
          </cell>
          <cell r="AA139">
            <v>0.29419999999999996</v>
          </cell>
          <cell r="AB139">
            <v>0.35744725178671727</v>
          </cell>
          <cell r="AC139">
            <v>0.22417923952580085</v>
          </cell>
          <cell r="AD139">
            <v>0.17356368464901417</v>
          </cell>
          <cell r="AE139">
            <v>0.17526384939785247</v>
          </cell>
        </row>
        <row r="140">
          <cell r="H140">
            <v>0.1671</v>
          </cell>
          <cell r="I140">
            <v>7.1599999999999997E-2</v>
          </cell>
          <cell r="J140">
            <v>0.26939999999999997</v>
          </cell>
          <cell r="K140">
            <v>4.3299999999999998E-2</v>
          </cell>
          <cell r="L140">
            <v>4.5899999999999996E-2</v>
          </cell>
          <cell r="M140">
            <v>9.9299999999999999E-2</v>
          </cell>
          <cell r="N140">
            <v>0.22140000000000001</v>
          </cell>
          <cell r="O140">
            <v>0.3105</v>
          </cell>
          <cell r="P140">
            <v>0.33019999999999999</v>
          </cell>
          <cell r="Q140">
            <v>0.38160000000000005</v>
          </cell>
          <cell r="R140">
            <v>0.1825</v>
          </cell>
          <cell r="S140">
            <v>0.3387</v>
          </cell>
          <cell r="T140">
            <v>0.48710000000000003</v>
          </cell>
          <cell r="U140">
            <v>0.3115</v>
          </cell>
          <cell r="V140">
            <v>0.2233</v>
          </cell>
          <cell r="W140">
            <v>0.1108</v>
          </cell>
          <cell r="X140">
            <v>0.22839999999999999</v>
          </cell>
          <cell r="Y140">
            <v>0.25869999999999999</v>
          </cell>
          <cell r="Z140">
            <v>7.1999999999999995E-2</v>
          </cell>
          <cell r="AA140">
            <v>0.26689999999999997</v>
          </cell>
          <cell r="AB140">
            <v>0.13994319</v>
          </cell>
          <cell r="AC140">
            <v>0.13183231000000001</v>
          </cell>
          <cell r="AD140">
            <v>0.11379148000000006</v>
          </cell>
          <cell r="AE140">
            <v>0.11830017999999998</v>
          </cell>
        </row>
        <row r="141">
          <cell r="H141">
            <v>6.2100589823534016E-2</v>
          </cell>
          <cell r="I141">
            <v>8.3379812909919804E-2</v>
          </cell>
          <cell r="J141">
            <v>9.7754145239702855E-2</v>
          </cell>
          <cell r="K141">
            <v>7.3804162521046185E-2</v>
          </cell>
          <cell r="L141">
            <v>6.2144016809424593E-2</v>
          </cell>
          <cell r="M141">
            <v>0.18317502648648007</v>
          </cell>
          <cell r="N141">
            <v>0.13117121088250666</v>
          </cell>
          <cell r="O141">
            <v>0.17624842223693205</v>
          </cell>
          <cell r="P141">
            <v>7.8885119870244436E-2</v>
          </cell>
          <cell r="Q141">
            <v>7.6518349139207631E-2</v>
          </cell>
          <cell r="R141">
            <v>9.6277627719423012E-2</v>
          </cell>
          <cell r="S141">
            <v>0.13883607389219457</v>
          </cell>
          <cell r="T141">
            <v>0.17177544269020198</v>
          </cell>
          <cell r="U141">
            <v>0.24358196386028133</v>
          </cell>
          <cell r="V141">
            <v>9.1348664820841821E-2</v>
          </cell>
          <cell r="W141">
            <v>3.3659473654209432E-2</v>
          </cell>
          <cell r="X141">
            <v>5.7814844658594489E-2</v>
          </cell>
          <cell r="Y141">
            <v>2.6639964131567617E-2</v>
          </cell>
          <cell r="Z141">
            <v>4.7600000000000003E-2</v>
          </cell>
          <cell r="AA141">
            <v>2.12E-2</v>
          </cell>
          <cell r="AB141">
            <v>3.7391982114600208E-2</v>
          </cell>
          <cell r="AC141">
            <v>3.8556202084216395E-2</v>
          </cell>
          <cell r="AD141">
            <v>3.9254739655337212E-2</v>
          </cell>
          <cell r="AE141">
            <v>3.9612886681477867E-2</v>
          </cell>
        </row>
        <row r="142">
          <cell r="H142">
            <v>2.5129410176465982E-2</v>
          </cell>
          <cell r="I142">
            <v>3.3740187090080198E-2</v>
          </cell>
          <cell r="J142">
            <v>3.9556854760297154E-2</v>
          </cell>
          <cell r="K142">
            <v>2.9865337478953799E-2</v>
          </cell>
          <cell r="L142">
            <v>2.5146983190575397E-2</v>
          </cell>
          <cell r="M142">
            <v>7.4122973513519944E-2</v>
          </cell>
          <cell r="N142">
            <v>5.3079289117493357E-2</v>
          </cell>
          <cell r="O142">
            <v>7.1320077763067966E-2</v>
          </cell>
          <cell r="P142">
            <v>3.1921380129755567E-2</v>
          </cell>
          <cell r="Q142">
            <v>3.0963650860792346E-2</v>
          </cell>
          <cell r="R142">
            <v>3.8959372280576977E-2</v>
          </cell>
          <cell r="S142">
            <v>5.6180926107805416E-2</v>
          </cell>
          <cell r="T142">
            <v>6.9510057309798035E-2</v>
          </cell>
          <cell r="U142">
            <v>9.8567036139718664E-2</v>
          </cell>
          <cell r="V142">
            <v>3.6964835179158176E-2</v>
          </cell>
          <cell r="W142">
            <v>1.3620526345790574E-2</v>
          </cell>
          <cell r="X142">
            <v>2.3395155341405505E-2</v>
          </cell>
          <cell r="Y142">
            <v>1.0780035868432387E-2</v>
          </cell>
          <cell r="Z142">
            <v>4.7600000000000003E-2</v>
          </cell>
          <cell r="AA142">
            <v>2.12E-2</v>
          </cell>
          <cell r="AB142">
            <v>3.7391982114600208E-2</v>
          </cell>
          <cell r="AC142">
            <v>3.8556202084216395E-2</v>
          </cell>
          <cell r="AD142">
            <v>3.9254739655337212E-2</v>
          </cell>
          <cell r="AE142">
            <v>3.9612886681477867E-2</v>
          </cell>
        </row>
        <row r="143">
          <cell r="H143">
            <v>1.8200000000000001E-2</v>
          </cell>
          <cell r="I143">
            <v>2.7699999999999999E-2</v>
          </cell>
          <cell r="J143">
            <v>1.0199999999999999E-2</v>
          </cell>
          <cell r="K143">
            <v>7.4000000000000003E-3</v>
          </cell>
          <cell r="L143">
            <v>3.2199999999999999E-2</v>
          </cell>
          <cell r="M143">
            <v>1.3099999999999999E-2</v>
          </cell>
          <cell r="N143">
            <v>7.7200000000000005E-2</v>
          </cell>
          <cell r="O143">
            <v>4.1299999999999996E-2</v>
          </cell>
          <cell r="P143">
            <v>4.8000000000000001E-2</v>
          </cell>
          <cell r="Q143">
            <v>4.5499999999999999E-2</v>
          </cell>
          <cell r="R143">
            <v>5.1299999999999998E-2</v>
          </cell>
          <cell r="S143">
            <v>5.0299999999999997E-2</v>
          </cell>
          <cell r="T143">
            <v>2.52E-2</v>
          </cell>
          <cell r="U143">
            <v>3.0499999999999999E-2</v>
          </cell>
          <cell r="V143">
            <v>2.5999999999999999E-2</v>
          </cell>
          <cell r="W143">
            <v>6.9501599999999997E-2</v>
          </cell>
          <cell r="X143">
            <v>0.11937869999999999</v>
          </cell>
          <cell r="Y143">
            <v>5.5007399999999998E-2</v>
          </cell>
          <cell r="Z143">
            <v>0.3372</v>
          </cell>
          <cell r="AA143">
            <v>1.1285999999999998</v>
          </cell>
          <cell r="AB143">
            <v>0.74833557788539917</v>
          </cell>
          <cell r="AC143">
            <v>0.64686671791578354</v>
          </cell>
          <cell r="AD143">
            <v>0.63551037034466329</v>
          </cell>
          <cell r="AE143">
            <v>0.66337260331852244</v>
          </cell>
        </row>
        <row r="144">
          <cell r="H144">
            <v>1.6199999999999999E-2</v>
          </cell>
          <cell r="I144">
            <v>7.2800000000000004E-2</v>
          </cell>
          <cell r="J144">
            <v>0.23139999999999999</v>
          </cell>
          <cell r="K144">
            <v>6.2899999999999998E-2</v>
          </cell>
          <cell r="L144">
            <v>8.0299999999999996E-2</v>
          </cell>
          <cell r="M144">
            <v>0.1036</v>
          </cell>
          <cell r="N144">
            <v>0.13750000000000001</v>
          </cell>
          <cell r="O144">
            <v>0.12790000000000001</v>
          </cell>
          <cell r="P144">
            <v>0.24299999999999999</v>
          </cell>
          <cell r="Q144">
            <v>0.21619999999999998</v>
          </cell>
          <cell r="R144">
            <v>0.15919999999999998</v>
          </cell>
          <cell r="S144">
            <v>0.2424</v>
          </cell>
          <cell r="T144">
            <v>0.153</v>
          </cell>
          <cell r="U144">
            <v>0.15630000000000002</v>
          </cell>
          <cell r="V144">
            <v>0.32839999999999997</v>
          </cell>
          <cell r="W144">
            <v>0.2853</v>
          </cell>
          <cell r="X144">
            <v>8.43E-2</v>
          </cell>
          <cell r="Y144">
            <v>0.13190000000000002</v>
          </cell>
          <cell r="Z144">
            <v>0.14849999999999999</v>
          </cell>
          <cell r="AA144">
            <v>0.33030000000000004</v>
          </cell>
          <cell r="AB144">
            <v>0.26767490999999999</v>
          </cell>
          <cell r="AC144">
            <v>0.22668945999999998</v>
          </cell>
          <cell r="AD144">
            <v>0.21574797999999998</v>
          </cell>
          <cell r="AE144">
            <v>0.248752</v>
          </cell>
        </row>
        <row r="145">
          <cell r="H145">
            <v>5.5926000000000003E-2</v>
          </cell>
          <cell r="I145">
            <v>7.7945400000000012E-2</v>
          </cell>
          <cell r="J145">
            <v>3.9616200000000004E-2</v>
          </cell>
          <cell r="K145">
            <v>3.7861200000000005E-2</v>
          </cell>
          <cell r="L145">
            <v>4.8601800000000001E-2</v>
          </cell>
          <cell r="M145">
            <v>4.8461400000000002E-2</v>
          </cell>
          <cell r="N145">
            <v>0.1010412</v>
          </cell>
          <cell r="O145">
            <v>5.0918399999999996E-2</v>
          </cell>
          <cell r="P145">
            <v>5.8921200000000007E-2</v>
          </cell>
          <cell r="Q145">
            <v>8.45442E-2</v>
          </cell>
          <cell r="R145">
            <v>9.3974400000000013E-2</v>
          </cell>
          <cell r="S145">
            <v>5.9202000000000005E-2</v>
          </cell>
          <cell r="T145">
            <v>7.4201400000000001E-2</v>
          </cell>
          <cell r="U145">
            <v>0.1071486</v>
          </cell>
          <cell r="V145">
            <v>0.11398140000000001</v>
          </cell>
          <cell r="W145">
            <v>9.4021200000000013E-2</v>
          </cell>
          <cell r="X145">
            <v>5.4498600000000001E-2</v>
          </cell>
          <cell r="Y145">
            <v>5.9061600000000006E-2</v>
          </cell>
          <cell r="Z145">
            <v>0.3604</v>
          </cell>
          <cell r="AA145">
            <v>0.33529999999999999</v>
          </cell>
          <cell r="AB145">
            <v>0.18800158000000008</v>
          </cell>
          <cell r="AC145">
            <v>0.1901061300000001</v>
          </cell>
          <cell r="AD145">
            <v>0.24725164000000002</v>
          </cell>
          <cell r="AE145">
            <v>0.28489977000000005</v>
          </cell>
        </row>
        <row r="146">
          <cell r="H146">
            <v>0.18307400000000001</v>
          </cell>
          <cell r="I146">
            <v>0.25515460000000001</v>
          </cell>
          <cell r="J146">
            <v>0.12968380000000002</v>
          </cell>
          <cell r="K146">
            <v>0.12393880000000002</v>
          </cell>
          <cell r="L146">
            <v>0.1590982</v>
          </cell>
          <cell r="M146">
            <v>0.15863859999999999</v>
          </cell>
          <cell r="N146">
            <v>0.33075880000000002</v>
          </cell>
          <cell r="O146">
            <v>0.16668160000000001</v>
          </cell>
          <cell r="P146">
            <v>0.19287880000000002</v>
          </cell>
          <cell r="Q146">
            <v>0.2767558</v>
          </cell>
          <cell r="R146">
            <v>0.3076256</v>
          </cell>
          <cell r="S146">
            <v>0.193798</v>
          </cell>
          <cell r="T146">
            <v>0.24289860000000002</v>
          </cell>
          <cell r="U146">
            <v>0.35075139999999999</v>
          </cell>
          <cell r="V146">
            <v>0.37311860000000002</v>
          </cell>
          <cell r="W146">
            <v>0.30777879999999996</v>
          </cell>
          <cell r="X146">
            <v>0.17840139999999999</v>
          </cell>
          <cell r="Y146">
            <v>0.19333839999999999</v>
          </cell>
          <cell r="Z146">
            <v>0.3604</v>
          </cell>
          <cell r="AA146">
            <v>0.33529999999999999</v>
          </cell>
          <cell r="AB146">
            <v>0.18800158000000008</v>
          </cell>
          <cell r="AC146">
            <v>0.1901061300000001</v>
          </cell>
          <cell r="AD146">
            <v>0.24725164000000002</v>
          </cell>
          <cell r="AE146">
            <v>0.28489977000000005</v>
          </cell>
        </row>
        <row r="147">
          <cell r="H147">
            <v>0.13889000000000001</v>
          </cell>
          <cell r="I147">
            <v>8.6394000000000026E-2</v>
          </cell>
          <cell r="J147">
            <v>8.9862000000000011E-2</v>
          </cell>
          <cell r="K147">
            <v>0.10047000000000002</v>
          </cell>
          <cell r="L147">
            <v>9.1595999999999997E-2</v>
          </cell>
          <cell r="M147">
            <v>5.3102692600000008E-2</v>
          </cell>
          <cell r="N147">
            <v>7.5077616799999997E-2</v>
          </cell>
          <cell r="O147">
            <v>0.14943000000000001</v>
          </cell>
          <cell r="P147">
            <v>0.19896800000000001</v>
          </cell>
          <cell r="Q147">
            <v>0.17751400000000001</v>
          </cell>
          <cell r="R147">
            <v>0.29961847200000008</v>
          </cell>
          <cell r="S147">
            <v>0.32215000000000005</v>
          </cell>
          <cell r="T147">
            <v>0.23167600000000005</v>
          </cell>
          <cell r="U147">
            <v>0.13569400000000001</v>
          </cell>
          <cell r="V147">
            <v>0.19543199999999999</v>
          </cell>
          <cell r="W147">
            <v>7.3900000000000007E-2</v>
          </cell>
          <cell r="X147">
            <v>0.19789999999999999</v>
          </cell>
          <cell r="Y147">
            <v>0.19040000000000001</v>
          </cell>
          <cell r="Z147">
            <v>0.27250000000000002</v>
          </cell>
          <cell r="AA147">
            <v>0.30969999999999998</v>
          </cell>
          <cell r="AB147">
            <v>0.14437921709174992</v>
          </cell>
          <cell r="AC147">
            <v>0.12593667786924057</v>
          </cell>
          <cell r="AD147">
            <v>0.11274781687252457</v>
          </cell>
          <cell r="AE147">
            <v>0.11357810546743598</v>
          </cell>
        </row>
        <row r="148">
          <cell r="H148">
            <v>0.26961000000000002</v>
          </cell>
          <cell r="I148">
            <v>0.16770600000000002</v>
          </cell>
          <cell r="J148">
            <v>0.17443800000000001</v>
          </cell>
          <cell r="K148">
            <v>0.19503000000000001</v>
          </cell>
          <cell r="L148">
            <v>0.17780399999999999</v>
          </cell>
          <cell r="M148">
            <v>0.10308169740000001</v>
          </cell>
          <cell r="N148">
            <v>0.14573890320000002</v>
          </cell>
          <cell r="O148">
            <v>0.29006999999999999</v>
          </cell>
          <cell r="P148">
            <v>0.38623200000000002</v>
          </cell>
          <cell r="Q148">
            <v>0.344586</v>
          </cell>
          <cell r="R148">
            <v>0.58161232800000007</v>
          </cell>
          <cell r="S148">
            <v>0.62535000000000007</v>
          </cell>
          <cell r="T148">
            <v>0.44972400000000012</v>
          </cell>
          <cell r="U148">
            <v>0.26340600000000003</v>
          </cell>
          <cell r="V148">
            <v>0.37936799999999998</v>
          </cell>
          <cell r="W148">
            <v>0.15509999999999999</v>
          </cell>
          <cell r="X148">
            <v>0.2155</v>
          </cell>
          <cell r="Y148">
            <v>0.21199999999999999</v>
          </cell>
          <cell r="Z148">
            <v>0.20980000000000001</v>
          </cell>
          <cell r="AA148">
            <v>0.19269999999999998</v>
          </cell>
          <cell r="AB148">
            <v>0.28119913349861531</v>
          </cell>
          <cell r="AC148">
            <v>0.25254892801661488</v>
          </cell>
          <cell r="AD148">
            <v>0.26806078039084402</v>
          </cell>
          <cell r="AE148">
            <v>0.28886737875496393</v>
          </cell>
        </row>
        <row r="168">
          <cell r="G168" t="str">
            <v>Western MT portion of state</v>
          </cell>
        </row>
        <row r="169">
          <cell r="H169">
            <v>5.8452515664333813</v>
          </cell>
          <cell r="I169">
            <v>2.3942560490388454</v>
          </cell>
          <cell r="J169">
            <v>3.2535508684892789</v>
          </cell>
          <cell r="K169">
            <v>3.8808061249763441</v>
          </cell>
          <cell r="L169">
            <v>2.6785158945721284</v>
          </cell>
          <cell r="M169">
            <v>2.1289433230787926</v>
          </cell>
          <cell r="N169">
            <v>1.9047034050448099</v>
          </cell>
          <cell r="O169">
            <v>2.9945048391710078</v>
          </cell>
          <cell r="P169">
            <v>3.7348996623363648</v>
          </cell>
          <cell r="Q169">
            <v>4.3096744291447084</v>
          </cell>
          <cell r="R169">
            <v>4.6932151602156393</v>
          </cell>
          <cell r="S169">
            <v>6.7040926655271003</v>
          </cell>
          <cell r="T169">
            <v>8.0155996509731651</v>
          </cell>
          <cell r="U169">
            <v>8.5121404979223296</v>
          </cell>
          <cell r="V169">
            <v>5.7106188925677364</v>
          </cell>
          <cell r="W169">
            <v>3.9531865469773946</v>
          </cell>
          <cell r="X169">
            <v>3.613957014984337</v>
          </cell>
          <cell r="Y169">
            <v>4.2577960031375479</v>
          </cell>
          <cell r="Z169">
            <v>2.9053730099999999</v>
          </cell>
          <cell r="AA169">
            <v>5.76397475</v>
          </cell>
          <cell r="AB169">
            <v>4.1477159651255757</v>
          </cell>
          <cell r="AC169">
            <v>4.3042855770003277</v>
          </cell>
          <cell r="AD169">
            <v>3.9757692712668407</v>
          </cell>
          <cell r="AE169">
            <v>3.9080659306945158</v>
          </cell>
        </row>
        <row r="170">
          <cell r="H170">
            <v>2.6335253613638385</v>
          </cell>
          <cell r="I170">
            <v>1.0787104635412517</v>
          </cell>
          <cell r="J170">
            <v>1.4658579924699486</v>
          </cell>
          <cell r="K170">
            <v>1.7484621896089618</v>
          </cell>
          <cell r="L170">
            <v>1.2067811725468609</v>
          </cell>
          <cell r="M170">
            <v>0.95917620833130801</v>
          </cell>
          <cell r="N170">
            <v>0.85814693620145599</v>
          </cell>
          <cell r="O170">
            <v>1.3491471408980753</v>
          </cell>
          <cell r="P170">
            <v>1.6827253491356049</v>
          </cell>
          <cell r="Q170">
            <v>1.9416849350932321</v>
          </cell>
          <cell r="R170">
            <v>2.1144857514330568</v>
          </cell>
          <cell r="S170">
            <v>3.0204684706789751</v>
          </cell>
          <cell r="T170">
            <v>3.6113561114457378</v>
          </cell>
          <cell r="U170">
            <v>3.8350681105841429</v>
          </cell>
          <cell r="V170">
            <v>2.5728678247182866</v>
          </cell>
          <cell r="W170">
            <v>1.7810725357744892</v>
          </cell>
          <cell r="X170">
            <v>1.628235730433635</v>
          </cell>
          <cell r="Y170">
            <v>1.9183115782676574</v>
          </cell>
          <cell r="Z170">
            <v>2.52049922</v>
          </cell>
          <cell r="AA170">
            <v>4.3866505</v>
          </cell>
          <cell r="AB170">
            <v>3.3467175863389964</v>
          </cell>
          <cell r="AC170">
            <v>3.4921085643107492</v>
          </cell>
          <cell r="AD170">
            <v>3.2325006595168051</v>
          </cell>
          <cell r="AE170">
            <v>3.2055077433563333</v>
          </cell>
        </row>
        <row r="171">
          <cell r="H171">
            <v>3.0901020722027819</v>
          </cell>
          <cell r="I171">
            <v>1.2657274874199036</v>
          </cell>
          <cell r="J171">
            <v>1.7199951390407733</v>
          </cell>
          <cell r="K171">
            <v>2.0515946854146958</v>
          </cell>
          <cell r="L171">
            <v>1.4160019328810107</v>
          </cell>
          <cell r="M171">
            <v>1.1254694685898994</v>
          </cell>
          <cell r="N171">
            <v>1.0069246587537342</v>
          </cell>
          <cell r="O171">
            <v>1.5830500199309174</v>
          </cell>
          <cell r="P171">
            <v>1.9744609885280306</v>
          </cell>
          <cell r="Q171">
            <v>2.2783166357620592</v>
          </cell>
          <cell r="R171">
            <v>2.4810760883513034</v>
          </cell>
          <cell r="S171">
            <v>3.5441298637939256</v>
          </cell>
          <cell r="T171">
            <v>4.2374602375810966</v>
          </cell>
          <cell r="U171">
            <v>4.4999573914935276</v>
          </cell>
          <cell r="V171">
            <v>3.0189282827139783</v>
          </cell>
          <cell r="W171">
            <v>2.0898587172481164</v>
          </cell>
          <cell r="X171">
            <v>1.9105244545820284</v>
          </cell>
          <cell r="Y171">
            <v>2.2508910185947957</v>
          </cell>
          <cell r="Z171">
            <v>0.65600877000000002</v>
          </cell>
          <cell r="AA171">
            <v>1.1345497499999999</v>
          </cell>
          <cell r="AB171">
            <v>0.87002001760199665</v>
          </cell>
          <cell r="AC171">
            <v>0.90846325570362163</v>
          </cell>
          <cell r="AD171">
            <v>0.8416976698075469</v>
          </cell>
          <cell r="AE171">
            <v>0.83495356000334453</v>
          </cell>
        </row>
        <row r="172">
          <cell r="H172">
            <v>1.9601639052244866</v>
          </cell>
          <cell r="I172">
            <v>1.8139548177464644</v>
          </cell>
          <cell r="J172">
            <v>1.5990745699068862</v>
          </cell>
          <cell r="K172">
            <v>1.2830229881440107</v>
          </cell>
          <cell r="L172">
            <v>0.979871173680254</v>
          </cell>
          <cell r="M172">
            <v>1.241660719000097</v>
          </cell>
          <cell r="N172">
            <v>1.8848305823635303</v>
          </cell>
          <cell r="O172">
            <v>2.4988567954738619</v>
          </cell>
          <cell r="P172">
            <v>2.288456066580165</v>
          </cell>
          <cell r="Q172">
            <v>1.2544054066975698</v>
          </cell>
          <cell r="R172">
            <v>1.5651299718837426</v>
          </cell>
          <cell r="S172">
            <v>2.1687149616138099</v>
          </cell>
          <cell r="T172">
            <v>2.726992850636329</v>
          </cell>
          <cell r="U172">
            <v>2.3639545922978495</v>
          </cell>
          <cell r="V172">
            <v>2.12134434059036</v>
          </cell>
          <cell r="W172">
            <v>1.7332075021200439</v>
          </cell>
          <cell r="X172">
            <v>1.6498023915828299</v>
          </cell>
          <cell r="Y172">
            <v>1.7728331175696301</v>
          </cell>
          <cell r="Z172">
            <v>3.0494837200000005</v>
          </cell>
          <cell r="AA172">
            <v>3.9300753599999996</v>
          </cell>
          <cell r="AB172">
            <v>3.2949268651724135</v>
          </cell>
          <cell r="AC172">
            <v>3.0804508752407767</v>
          </cell>
          <cell r="AD172">
            <v>2.9901146137661283</v>
          </cell>
          <cell r="AE172">
            <v>3.1209850609635708</v>
          </cell>
        </row>
        <row r="173">
          <cell r="H173">
            <v>3.620390059325949</v>
          </cell>
          <cell r="I173">
            <v>3.3503443118873304</v>
          </cell>
          <cell r="J173">
            <v>2.9534640759282804</v>
          </cell>
          <cell r="K173">
            <v>2.3697220726198811</v>
          </cell>
          <cell r="L173">
            <v>1.8098057244890269</v>
          </cell>
          <cell r="M173">
            <v>2.2933266509713843</v>
          </cell>
          <cell r="N173">
            <v>3.4812506677195292</v>
          </cell>
          <cell r="O173">
            <v>4.6153468482405211</v>
          </cell>
          <cell r="P173">
            <v>4.2267402091062101</v>
          </cell>
          <cell r="Q173">
            <v>2.3168658767096826</v>
          </cell>
          <cell r="R173">
            <v>2.8907689691960035</v>
          </cell>
          <cell r="S173">
            <v>4.0055803841765441</v>
          </cell>
          <cell r="T173">
            <v>5.0367103393662491</v>
          </cell>
          <cell r="U173">
            <v>4.366184727635269</v>
          </cell>
          <cell r="V173">
            <v>3.9180876367586932</v>
          </cell>
          <cell r="W173">
            <v>3.2012053658879802</v>
          </cell>
          <cell r="X173">
            <v>3.0471575169907066</v>
          </cell>
          <cell r="Y173">
            <v>3.2743932171110264</v>
          </cell>
          <cell r="Z173">
            <v>1.21717136</v>
          </cell>
          <cell r="AA173">
            <v>1.5786711799999997</v>
          </cell>
          <cell r="AB173">
            <v>1.3199722007364803</v>
          </cell>
          <cell r="AC173">
            <v>1.2300279538780112</v>
          </cell>
          <cell r="AD173">
            <v>1.196371930895225</v>
          </cell>
          <cell r="AE173">
            <v>1.248350009064233</v>
          </cell>
        </row>
        <row r="174">
          <cell r="H174">
            <v>0.90509751483148726</v>
          </cell>
          <cell r="I174">
            <v>0.8375860779718326</v>
          </cell>
          <cell r="J174">
            <v>0.7383660189820701</v>
          </cell>
          <cell r="K174">
            <v>0.59243051815497028</v>
          </cell>
          <cell r="L174">
            <v>0.45245143112225672</v>
          </cell>
          <cell r="M174">
            <v>0.57333166274284608</v>
          </cell>
          <cell r="N174">
            <v>0.87031266692988229</v>
          </cell>
          <cell r="O174">
            <v>1.1538367120601303</v>
          </cell>
          <cell r="P174">
            <v>1.0566850522765525</v>
          </cell>
          <cell r="Q174">
            <v>0.57921646917742065</v>
          </cell>
          <cell r="R174">
            <v>0.72269224229900086</v>
          </cell>
          <cell r="S174">
            <v>1.001395096044136</v>
          </cell>
          <cell r="T174">
            <v>1.2591775848415623</v>
          </cell>
          <cell r="U174">
            <v>1.0915461819088172</v>
          </cell>
          <cell r="V174">
            <v>0.9795219091896733</v>
          </cell>
          <cell r="W174">
            <v>0.80030134147199505</v>
          </cell>
          <cell r="X174">
            <v>0.76178937924767665</v>
          </cell>
          <cell r="Y174">
            <v>0.81859830427775659</v>
          </cell>
          <cell r="Z174">
            <v>4.4185782000000007</v>
          </cell>
          <cell r="AA174">
            <v>5.8084251000000009</v>
          </cell>
          <cell r="AB174">
            <v>4.8341193729503171</v>
          </cell>
          <cell r="AC174">
            <v>4.4973948910402894</v>
          </cell>
          <cell r="AD174">
            <v>4.3749492047650769</v>
          </cell>
          <cell r="AE174">
            <v>4.5648201170153557</v>
          </cell>
        </row>
        <row r="175">
          <cell r="H175">
            <v>1.7474878206180771</v>
          </cell>
          <cell r="I175">
            <v>1.6171422923943721</v>
          </cell>
          <cell r="J175">
            <v>1.4255763651827631</v>
          </cell>
          <cell r="K175">
            <v>1.1438161060811387</v>
          </cell>
          <cell r="L175">
            <v>0.87355600070846262</v>
          </cell>
          <cell r="M175">
            <v>1.1069416072856728</v>
          </cell>
          <cell r="N175">
            <v>1.6803280979870585</v>
          </cell>
          <cell r="O175">
            <v>2.2277329992254882</v>
          </cell>
          <cell r="P175">
            <v>2.0401605670370717</v>
          </cell>
          <cell r="Q175">
            <v>1.1183035074153274</v>
          </cell>
          <cell r="R175">
            <v>1.3953147266212531</v>
          </cell>
          <cell r="S175">
            <v>1.9334112681655102</v>
          </cell>
          <cell r="T175">
            <v>2.4311164901558593</v>
          </cell>
          <cell r="U175">
            <v>2.1074675681580644</v>
          </cell>
          <cell r="V175">
            <v>1.8911803184612741</v>
          </cell>
          <cell r="W175">
            <v>1.5451559905199812</v>
          </cell>
          <cell r="X175">
            <v>1.4708002621787872</v>
          </cell>
          <cell r="Y175">
            <v>1.580482261041587</v>
          </cell>
          <cell r="Z175">
            <v>1.38987072</v>
          </cell>
          <cell r="AA175">
            <v>1.8173303599999999</v>
          </cell>
          <cell r="AB175">
            <v>1.5136049433773811</v>
          </cell>
          <cell r="AC175">
            <v>1.4027949732052674</v>
          </cell>
          <cell r="AD175">
            <v>1.3671049082637361</v>
          </cell>
          <cell r="AE175">
            <v>1.4256651163527188</v>
          </cell>
        </row>
        <row r="176">
          <cell r="H176">
            <v>2.3326221600000001</v>
          </cell>
          <cell r="I176">
            <v>2.1343561800000002</v>
          </cell>
          <cell r="J176">
            <v>2.7849274200000003</v>
          </cell>
          <cell r="K176">
            <v>3.7213380599999999</v>
          </cell>
          <cell r="L176">
            <v>3.8396688000000001</v>
          </cell>
          <cell r="M176">
            <v>4.5304399799999997</v>
          </cell>
          <cell r="N176">
            <v>3.8655843599999997</v>
          </cell>
          <cell r="O176">
            <v>3.7622019600000001</v>
          </cell>
          <cell r="P176">
            <v>4.9317826799999995</v>
          </cell>
          <cell r="Q176">
            <v>3.5256144000000003</v>
          </cell>
          <cell r="R176">
            <v>4.1166087600000001</v>
          </cell>
          <cell r="S176">
            <v>3.6865428600000003</v>
          </cell>
          <cell r="T176">
            <v>4.4936060400000004</v>
          </cell>
          <cell r="U176">
            <v>4.0552175400000001</v>
          </cell>
          <cell r="V176">
            <v>4.7025844800000005</v>
          </cell>
          <cell r="W176">
            <v>5.7826820000000012</v>
          </cell>
          <cell r="X176">
            <v>6.4745300000000006</v>
          </cell>
          <cell r="Y176">
            <v>4.3306040000000001</v>
          </cell>
          <cell r="Z176">
            <v>5.0644289999999996</v>
          </cell>
          <cell r="AA176">
            <v>4.8802399999999997</v>
          </cell>
          <cell r="AB176">
            <v>5.314560624425317</v>
          </cell>
          <cell r="AC176">
            <v>5.8392883922912757</v>
          </cell>
          <cell r="AD176">
            <v>5.5907307068579604</v>
          </cell>
          <cell r="AE176">
            <v>5.3970025110934667</v>
          </cell>
        </row>
        <row r="177">
          <cell r="H177">
            <v>1.2016538399999999</v>
          </cell>
          <cell r="I177">
            <v>1.0995168200000001</v>
          </cell>
          <cell r="J177">
            <v>1.4346595800000002</v>
          </cell>
          <cell r="K177">
            <v>1.91705294</v>
          </cell>
          <cell r="L177">
            <v>1.9780112000000001</v>
          </cell>
          <cell r="M177">
            <v>2.3338630200000003</v>
          </cell>
          <cell r="N177">
            <v>1.99136164</v>
          </cell>
          <cell r="O177">
            <v>1.93810404</v>
          </cell>
          <cell r="P177">
            <v>2.5406153199999997</v>
          </cell>
          <cell r="Q177">
            <v>1.8162256000000001</v>
          </cell>
          <cell r="R177">
            <v>2.12067724</v>
          </cell>
          <cell r="S177">
            <v>1.8991281399999997</v>
          </cell>
          <cell r="T177">
            <v>2.3148879600000005</v>
          </cell>
          <cell r="U177">
            <v>2.0890514600000003</v>
          </cell>
          <cell r="V177">
            <v>2.4225435200000001</v>
          </cell>
          <cell r="W177">
            <v>2.7598760000000002</v>
          </cell>
          <cell r="X177">
            <v>3.2231519999999998</v>
          </cell>
          <cell r="Y177">
            <v>1.711967</v>
          </cell>
          <cell r="Z177">
            <v>2.2422549999999997</v>
          </cell>
          <cell r="AA177">
            <v>1.9980939999999998</v>
          </cell>
          <cell r="AB177">
            <v>2.2146394799898173</v>
          </cell>
          <cell r="AC177">
            <v>2.4529568455976025</v>
          </cell>
          <cell r="AD177">
            <v>2.3252751304701671</v>
          </cell>
          <cell r="AE177">
            <v>2.2545756506342292</v>
          </cell>
        </row>
        <row r="178">
          <cell r="H178">
            <v>7.7681670999999994</v>
          </cell>
          <cell r="I178">
            <v>6.1909778999999991</v>
          </cell>
          <cell r="J178">
            <v>6.2494579999999997</v>
          </cell>
          <cell r="K178">
            <v>6.6152219000000008</v>
          </cell>
          <cell r="L178">
            <v>5.5810154000000001</v>
          </cell>
          <cell r="M178">
            <v>5.2429889000000003</v>
          </cell>
          <cell r="N178">
            <v>4.4018980000000001</v>
          </cell>
          <cell r="O178">
            <v>6.0446849999999994</v>
          </cell>
          <cell r="P178">
            <v>9.751614</v>
          </cell>
          <cell r="Q178">
            <v>11.116424999999998</v>
          </cell>
          <cell r="R178">
            <v>11.370925</v>
          </cell>
          <cell r="S178">
            <v>11.869458999999999</v>
          </cell>
          <cell r="T178">
            <v>10.888947</v>
          </cell>
          <cell r="U178">
            <v>9.4940550000000012</v>
          </cell>
          <cell r="V178">
            <v>10.433181000000001</v>
          </cell>
          <cell r="W178">
            <v>5.9005559999999999</v>
          </cell>
          <cell r="X178">
            <v>6.8123880000000003</v>
          </cell>
          <cell r="Y178">
            <v>6.1123589999999997</v>
          </cell>
          <cell r="Z178">
            <v>9.229140000000001</v>
          </cell>
          <cell r="AA178">
            <v>8.458632999999999</v>
          </cell>
          <cell r="AB178">
            <v>8.0452519383000087</v>
          </cell>
          <cell r="AC178">
            <v>7.6519041966999959</v>
          </cell>
          <cell r="AD178">
            <v>7.4193123636000031</v>
          </cell>
          <cell r="AE178">
            <v>7.7886886725999984</v>
          </cell>
        </row>
        <row r="179">
          <cell r="H179">
            <v>0.94562667569891845</v>
          </cell>
          <cell r="I179">
            <v>0.87797440847584418</v>
          </cell>
          <cell r="J179">
            <v>0.76896588931383225</v>
          </cell>
          <cell r="K179">
            <v>0.63948110135578418</v>
          </cell>
          <cell r="L179">
            <v>0.43394926096228958</v>
          </cell>
          <cell r="M179">
            <v>0.70856563684818685</v>
          </cell>
          <cell r="N179">
            <v>0.99833300111063006</v>
          </cell>
          <cell r="O179">
            <v>1.2788148464054281</v>
          </cell>
          <cell r="P179">
            <v>1.1413744588863326</v>
          </cell>
          <cell r="Q179">
            <v>0.71823731071012475</v>
          </cell>
          <cell r="R179">
            <v>0.84101134433644587</v>
          </cell>
          <cell r="S179">
            <v>1.2251082266483837</v>
          </cell>
          <cell r="T179">
            <v>1.5651012636603874</v>
          </cell>
          <cell r="U179">
            <v>1.2759510039866273</v>
          </cell>
          <cell r="V179">
            <v>1.107505460703968</v>
          </cell>
          <cell r="W179">
            <v>0.63798485303363595</v>
          </cell>
          <cell r="X179">
            <v>0.62624539967892912</v>
          </cell>
          <cell r="Y179">
            <v>0.67166554183832972</v>
          </cell>
          <cell r="Z179">
            <v>0.492732</v>
          </cell>
          <cell r="AA179">
            <v>0.49918399999999996</v>
          </cell>
          <cell r="AB179">
            <v>0.51242220696340901</v>
          </cell>
          <cell r="AC179">
            <v>0.56820095103565071</v>
          </cell>
          <cell r="AD179">
            <v>0.49314781500982674</v>
          </cell>
          <cell r="AE179">
            <v>0.5050087559041242</v>
          </cell>
        </row>
        <row r="180">
          <cell r="H180">
            <v>0.38265402430108175</v>
          </cell>
          <cell r="I180">
            <v>0.35527809152415585</v>
          </cell>
          <cell r="J180">
            <v>0.31116708068616789</v>
          </cell>
          <cell r="K180">
            <v>0.25877021364421587</v>
          </cell>
          <cell r="L180">
            <v>0.17560040903771046</v>
          </cell>
          <cell r="M180">
            <v>0.28672572315181322</v>
          </cell>
          <cell r="N180">
            <v>0.4039819838893699</v>
          </cell>
          <cell r="O180">
            <v>0.51748079859457219</v>
          </cell>
          <cell r="P180">
            <v>0.46186464611366751</v>
          </cell>
          <cell r="Q180">
            <v>0.29063942928987535</v>
          </cell>
          <cell r="R180">
            <v>0.34032074566355414</v>
          </cell>
          <cell r="S180">
            <v>0.49574806335161636</v>
          </cell>
          <cell r="T180">
            <v>0.63332847133961268</v>
          </cell>
          <cell r="U180">
            <v>0.51632192601337268</v>
          </cell>
          <cell r="V180">
            <v>0.44815933429603194</v>
          </cell>
          <cell r="W180">
            <v>0.25816474696636388</v>
          </cell>
          <cell r="X180">
            <v>0.25341430032107087</v>
          </cell>
          <cell r="Y180">
            <v>0.27179385816167018</v>
          </cell>
          <cell r="Z180">
            <v>0.492732</v>
          </cell>
          <cell r="AA180">
            <v>0.49918399999999996</v>
          </cell>
          <cell r="AB180">
            <v>0.51242220696340901</v>
          </cell>
          <cell r="AC180">
            <v>0.56820095103565071</v>
          </cell>
          <cell r="AD180">
            <v>0.49314781500982674</v>
          </cell>
          <cell r="AE180">
            <v>0.5050087559041242</v>
          </cell>
        </row>
        <row r="181">
          <cell r="H181">
            <v>0.40274807407407415</v>
          </cell>
          <cell r="I181">
            <v>0.37036307407407404</v>
          </cell>
          <cell r="J181">
            <v>0.48768807407407411</v>
          </cell>
          <cell r="K181">
            <v>0.46379207407407413</v>
          </cell>
          <cell r="L181">
            <v>0.53812807407407393</v>
          </cell>
          <cell r="M181">
            <v>0.42164107407407414</v>
          </cell>
          <cell r="N181">
            <v>0.43037807407407414</v>
          </cell>
          <cell r="O181">
            <v>0.50291507407407388</v>
          </cell>
          <cell r="P181">
            <v>0.48163407407407416</v>
          </cell>
          <cell r="Q181">
            <v>0.45580907407407417</v>
          </cell>
          <cell r="R181">
            <v>0.6205150740740738</v>
          </cell>
          <cell r="S181">
            <v>0.56234507407407419</v>
          </cell>
          <cell r="T181">
            <v>0.58473807407407419</v>
          </cell>
          <cell r="U181">
            <v>0.5404590740740739</v>
          </cell>
          <cell r="V181">
            <v>0.42069407407407394</v>
          </cell>
          <cell r="W181">
            <v>1.2428048860740741</v>
          </cell>
          <cell r="X181">
            <v>1.1604115330740739</v>
          </cell>
          <cell r="Y181">
            <v>1.2477731920740742</v>
          </cell>
          <cell r="Z181">
            <v>8.7690780740740752</v>
          </cell>
          <cell r="AA181">
            <v>11.037976074074074</v>
          </cell>
          <cell r="AB181">
            <v>9.3237041313177169</v>
          </cell>
          <cell r="AC181">
            <v>8.7162296123734357</v>
          </cell>
          <cell r="AD181">
            <v>8.4335868012343536</v>
          </cell>
          <cell r="AE181">
            <v>8.7947699601225242</v>
          </cell>
        </row>
        <row r="182">
          <cell r="H182">
            <v>1.2680339999999999</v>
          </cell>
          <cell r="I182">
            <v>3.2701959999999999</v>
          </cell>
          <cell r="J182">
            <v>2.1934979999999999</v>
          </cell>
          <cell r="K182">
            <v>2.1689530000000001</v>
          </cell>
          <cell r="L182">
            <v>1.452771</v>
          </cell>
          <cell r="M182">
            <v>0.90405199999999997</v>
          </cell>
          <cell r="N182">
            <v>1.359175</v>
          </cell>
          <cell r="O182">
            <v>1.5139029999999998</v>
          </cell>
          <cell r="P182">
            <v>2.30301</v>
          </cell>
          <cell r="Q182">
            <v>2.7516340000000001</v>
          </cell>
          <cell r="R182">
            <v>4.7814439999999996</v>
          </cell>
          <cell r="S182">
            <v>4.4062680000000007</v>
          </cell>
          <cell r="T182">
            <v>3.36571</v>
          </cell>
          <cell r="U182">
            <v>3.4345909999999997</v>
          </cell>
          <cell r="V182">
            <v>2.0285880000000001</v>
          </cell>
          <cell r="W182">
            <v>0.95992100000000002</v>
          </cell>
          <cell r="X182">
            <v>1.6628509999999999</v>
          </cell>
          <cell r="Y182">
            <v>1.8797829999999998</v>
          </cell>
          <cell r="Z182">
            <v>2.3661449999999999</v>
          </cell>
          <cell r="AA182">
            <v>3.0826709999999999</v>
          </cell>
          <cell r="AB182">
            <v>3.0169681880581578</v>
          </cell>
          <cell r="AC182">
            <v>2.5401827085011996</v>
          </cell>
          <cell r="AD182">
            <v>2.2922556070064219</v>
          </cell>
          <cell r="AE182">
            <v>2.6029925645564869</v>
          </cell>
        </row>
        <row r="183">
          <cell r="H183">
            <v>0.75905672000000002</v>
          </cell>
          <cell r="I183">
            <v>0.75352307799999996</v>
          </cell>
          <cell r="J183">
            <v>1.0492427340000001</v>
          </cell>
          <cell r="K183">
            <v>0.82287268399999991</v>
          </cell>
          <cell r="L183">
            <v>0.67738382599999991</v>
          </cell>
          <cell r="M183">
            <v>1.2262085980000001</v>
          </cell>
          <cell r="N183">
            <v>0.94672238399999986</v>
          </cell>
          <cell r="O183">
            <v>0.94664478799999996</v>
          </cell>
          <cell r="P183">
            <v>0.89970378400000006</v>
          </cell>
          <cell r="Q183">
            <v>0.77038129399999988</v>
          </cell>
          <cell r="R183">
            <v>1.1871685080000001</v>
          </cell>
          <cell r="S183">
            <v>1.3819149399999999</v>
          </cell>
          <cell r="T183">
            <v>2.1635749979999996</v>
          </cell>
          <cell r="U183">
            <v>1.9397220020000001</v>
          </cell>
          <cell r="V183">
            <v>1.5831111979999999</v>
          </cell>
          <cell r="W183">
            <v>1.026218284</v>
          </cell>
          <cell r="X183">
            <v>1.045345602</v>
          </cell>
          <cell r="Y183">
            <v>1.134643912</v>
          </cell>
          <cell r="Z183">
            <v>7.6951280000000004</v>
          </cell>
          <cell r="AA183">
            <v>4.5313210000000002</v>
          </cell>
          <cell r="AB183">
            <v>4.4960725606</v>
          </cell>
          <cell r="AC183">
            <v>4.5696217040999993</v>
          </cell>
          <cell r="AD183">
            <v>4.8413475147999998</v>
          </cell>
          <cell r="AE183">
            <v>5.1556288689000001</v>
          </cell>
        </row>
        <row r="184">
          <cell r="H184">
            <v>1.5868732800000001</v>
          </cell>
          <cell r="I184">
            <v>1.5850439220000003</v>
          </cell>
          <cell r="J184">
            <v>2.1840582660000001</v>
          </cell>
          <cell r="K184">
            <v>1.6983533159999999</v>
          </cell>
          <cell r="L184">
            <v>1.4102051739999999</v>
          </cell>
          <cell r="M184">
            <v>2.5247384019999997</v>
          </cell>
          <cell r="N184">
            <v>1.9978036160000001</v>
          </cell>
          <cell r="O184">
            <v>1.9580872119999999</v>
          </cell>
          <cell r="P184">
            <v>1.839522216</v>
          </cell>
          <cell r="Q184">
            <v>1.601259706</v>
          </cell>
          <cell r="R184">
            <v>2.454743492</v>
          </cell>
          <cell r="S184">
            <v>2.82329506</v>
          </cell>
          <cell r="T184">
            <v>4.3995720020000002</v>
          </cell>
          <cell r="U184">
            <v>3.9502809980000002</v>
          </cell>
          <cell r="V184">
            <v>3.2548358020000001</v>
          </cell>
          <cell r="W184">
            <v>3.1835925159999996</v>
          </cell>
          <cell r="X184">
            <v>3.2696349979999999</v>
          </cell>
          <cell r="Y184">
            <v>3.3710648879999998</v>
          </cell>
          <cell r="Z184">
            <v>7.6951280000000004</v>
          </cell>
          <cell r="AA184">
            <v>4.5313210000000002</v>
          </cell>
          <cell r="AB184">
            <v>4.4960725606</v>
          </cell>
          <cell r="AC184">
            <v>4.5696217040999993</v>
          </cell>
          <cell r="AD184">
            <v>4.8413475147999998</v>
          </cell>
          <cell r="AE184">
            <v>5.1556288689000001</v>
          </cell>
        </row>
        <row r="185">
          <cell r="H185">
            <v>2.0197172999999999</v>
          </cell>
          <cell r="I185">
            <v>2.4033025800000001</v>
          </cell>
          <cell r="J185">
            <v>1.6100873399999998</v>
          </cell>
          <cell r="K185">
            <v>2.2882799</v>
          </cell>
          <cell r="L185">
            <v>2.8939977200000002</v>
          </cell>
          <cell r="M185">
            <v>2.6208346827820002</v>
          </cell>
          <cell r="N185">
            <v>2.808180909576</v>
          </cell>
          <cell r="O185">
            <v>2.4410076620000001</v>
          </cell>
          <cell r="P185">
            <v>3.4118360120000002</v>
          </cell>
          <cell r="Q185">
            <v>4.6980795400000002</v>
          </cell>
          <cell r="R185">
            <v>5.0203619890400004</v>
          </cell>
          <cell r="S185">
            <v>6.1223928520000008</v>
          </cell>
          <cell r="T185">
            <v>6.8415446340000008</v>
          </cell>
          <cell r="U185">
            <v>6.7605348059999999</v>
          </cell>
          <cell r="V185">
            <v>5.2803142400000009</v>
          </cell>
          <cell r="W185">
            <v>4.7062230000000014</v>
          </cell>
          <cell r="X185">
            <v>4.0795029999999999</v>
          </cell>
          <cell r="Y185">
            <v>5.6370279999999999</v>
          </cell>
          <cell r="Z185">
            <v>3.2726250000000001</v>
          </cell>
          <cell r="AA185">
            <v>4.1234289999999998</v>
          </cell>
          <cell r="AB185">
            <v>4.1990751697822688</v>
          </cell>
          <cell r="AC185">
            <v>3.9559845486033547</v>
          </cell>
          <cell r="AD185">
            <v>4.2245626971251937</v>
          </cell>
          <cell r="AE185">
            <v>4.3471217789162413</v>
          </cell>
        </row>
        <row r="186">
          <cell r="H186">
            <v>3.9206276999999998</v>
          </cell>
          <cell r="I186">
            <v>5.0675564199999998</v>
          </cell>
          <cell r="J186">
            <v>3.3396976600000001</v>
          </cell>
          <cell r="K186">
            <v>4.6083171000000016</v>
          </cell>
          <cell r="L186">
            <v>5.7593702800000006</v>
          </cell>
          <cell r="M186">
            <v>5.3036676835180003</v>
          </cell>
          <cell r="N186">
            <v>5.8835187068239998</v>
          </cell>
          <cell r="O186">
            <v>5.0332471999999999</v>
          </cell>
          <cell r="P186">
            <v>6.8259360000000013</v>
          </cell>
          <cell r="Q186">
            <v>9.5154594599999989</v>
          </cell>
          <cell r="R186">
            <v>10.112064566960001</v>
          </cell>
          <cell r="S186">
            <v>12.42666404</v>
          </cell>
          <cell r="T186">
            <v>13.837188780000002</v>
          </cell>
          <cell r="U186">
            <v>13.824212319999997</v>
          </cell>
          <cell r="V186">
            <v>10.725069760000002</v>
          </cell>
          <cell r="W186">
            <v>7.2359570000000009</v>
          </cell>
          <cell r="X186">
            <v>9.5127849999999992</v>
          </cell>
          <cell r="Y186">
            <v>8.7675900000000002</v>
          </cell>
          <cell r="Z186">
            <v>3.607186</v>
          </cell>
          <cell r="AA186">
            <v>4.0182390000000003</v>
          </cell>
          <cell r="AB186">
            <v>4.2711939641417151</v>
          </cell>
          <cell r="AC186">
            <v>4.5946027044206739</v>
          </cell>
          <cell r="AD186">
            <v>4.429112704129059</v>
          </cell>
          <cell r="AE186">
            <v>4.328169119778071</v>
          </cell>
        </row>
        <row r="207">
          <cell r="G207" t="str">
            <v>High</v>
          </cell>
          <cell r="H207">
            <v>42.389799174074071</v>
          </cell>
          <cell r="I207">
            <v>36.465809974074077</v>
          </cell>
          <cell r="J207">
            <v>35.569335074074075</v>
          </cell>
          <cell r="K207">
            <v>38.272286974074078</v>
          </cell>
          <cell r="L207">
            <v>34.157084474074075</v>
          </cell>
          <cell r="M207">
            <v>35.53257534037408</v>
          </cell>
          <cell r="N207">
            <v>36.773434690474069</v>
          </cell>
          <cell r="O207">
            <v>42.359566936074067</v>
          </cell>
          <cell r="P207">
            <v>51.593021086074074</v>
          </cell>
          <cell r="Q207">
            <v>51.05823207407407</v>
          </cell>
          <cell r="R207">
            <v>58.828523630074066</v>
          </cell>
          <cell r="S207">
            <v>69.276658966074081</v>
          </cell>
          <cell r="T207">
            <v>78.406612488074074</v>
          </cell>
          <cell r="U207">
            <v>74.656716200074086</v>
          </cell>
          <cell r="V207">
            <v>62.619136074074078</v>
          </cell>
          <cell r="W207">
            <v>48.797968286074081</v>
          </cell>
          <cell r="X207">
            <v>52.20252758307408</v>
          </cell>
          <cell r="Y207">
            <v>51.00957789207407</v>
          </cell>
          <cell r="Z207">
            <v>67.083563074074078</v>
          </cell>
          <cell r="AA207">
            <v>72.079969074074057</v>
          </cell>
          <cell r="AB207">
            <v>65.729459982444979</v>
          </cell>
          <cell r="AC207">
            <v>64.942320409137878</v>
          </cell>
          <cell r="AD207">
            <v>63.362334928324181</v>
          </cell>
          <cell r="AE207">
            <v>65.142943044759335</v>
          </cell>
        </row>
      </sheetData>
      <sheetData sheetId="9">
        <row r="34">
          <cell r="R34">
            <v>2241.6830724899996</v>
          </cell>
          <cell r="S34">
            <v>2163.8976968000002</v>
          </cell>
          <cell r="T34">
            <v>2301.1241944899998</v>
          </cell>
          <cell r="U34">
            <v>2076.5717068700001</v>
          </cell>
          <cell r="V34">
            <v>1996.0602896399998</v>
          </cell>
          <cell r="W34">
            <v>2250.2497511900001</v>
          </cell>
          <cell r="X34">
            <v>2163.1746260100003</v>
          </cell>
          <cell r="Y34">
            <v>2140.9822397200001</v>
          </cell>
          <cell r="Z34">
            <v>2292.7090752799995</v>
          </cell>
          <cell r="AA34">
            <v>2500.0165227299999</v>
          </cell>
          <cell r="AB34">
            <v>2481.8948666900001</v>
          </cell>
          <cell r="AC34">
            <v>2045.6792533299999</v>
          </cell>
          <cell r="AD34">
            <v>2094.8695493</v>
          </cell>
          <cell r="AE34">
            <v>1953.9369025999999</v>
          </cell>
        </row>
        <row r="35">
          <cell r="R35">
            <v>256.05469590000001</v>
          </cell>
          <cell r="S35">
            <v>253.2667701</v>
          </cell>
          <cell r="T35">
            <v>300.73964699999999</v>
          </cell>
          <cell r="U35">
            <v>328.24825880000003</v>
          </cell>
          <cell r="V35">
            <v>306.030933</v>
          </cell>
          <cell r="W35">
            <v>712.26009299999998</v>
          </cell>
          <cell r="X35">
            <v>203.55615209999999</v>
          </cell>
          <cell r="Y35">
            <v>366.60731587999999</v>
          </cell>
          <cell r="Z35">
            <v>507.35561760000002</v>
          </cell>
          <cell r="AA35">
            <v>485.31207719999998</v>
          </cell>
          <cell r="AB35">
            <v>378.14491860999999</v>
          </cell>
          <cell r="AC35">
            <v>411.35808100000003</v>
          </cell>
          <cell r="AD35">
            <v>0.71504779399999996</v>
          </cell>
          <cell r="AE35">
            <v>11.82402203</v>
          </cell>
        </row>
        <row r="36">
          <cell r="R36">
            <v>8899.5570035499986</v>
          </cell>
          <cell r="S36">
            <v>8817.6527938600011</v>
          </cell>
          <cell r="T36">
            <v>9245.813338269998</v>
          </cell>
          <cell r="U36">
            <v>9011.5451928240018</v>
          </cell>
          <cell r="V36">
            <v>9024.3629158299973</v>
          </cell>
          <cell r="W36">
            <v>8728.339281479999</v>
          </cell>
          <cell r="X36">
            <v>9126.2937245939993</v>
          </cell>
          <cell r="Y36">
            <v>8944.5317642250011</v>
          </cell>
          <cell r="Z36">
            <v>8800.5436373460016</v>
          </cell>
          <cell r="AA36">
            <v>8714.2793057930012</v>
          </cell>
          <cell r="AB36">
            <v>8450.0425825519997</v>
          </cell>
          <cell r="AC36">
            <v>8358.6997653549988</v>
          </cell>
          <cell r="AD36">
            <v>8113.2350019459991</v>
          </cell>
          <cell r="AE36">
            <v>7787.2052215100011</v>
          </cell>
        </row>
        <row r="37">
          <cell r="R37">
            <v>7661.6714371359994</v>
          </cell>
          <cell r="S37">
            <v>7776.286964425999</v>
          </cell>
          <cell r="T37">
            <v>7610.5201791749996</v>
          </cell>
          <cell r="U37">
            <v>7263.6624161199998</v>
          </cell>
          <cell r="V37">
            <v>7044.5252494289998</v>
          </cell>
          <cell r="W37">
            <v>6466.0726085319993</v>
          </cell>
          <cell r="X37">
            <v>6855.5085877819974</v>
          </cell>
          <cell r="Y37">
            <v>6963.2062946820006</v>
          </cell>
          <cell r="Z37">
            <v>7246.9256291289994</v>
          </cell>
          <cell r="AA37">
            <v>6912.3675650869991</v>
          </cell>
          <cell r="AB37">
            <v>7691.2867780759989</v>
          </cell>
          <cell r="AC37">
            <v>7979.0961733929998</v>
          </cell>
          <cell r="AD37">
            <v>6385.7180026869992</v>
          </cell>
          <cell r="AE37">
            <v>7075.2106742209999</v>
          </cell>
        </row>
        <row r="38">
          <cell r="R38">
            <v>4086.4875090620003</v>
          </cell>
          <cell r="S38">
            <v>4240.3955410879998</v>
          </cell>
          <cell r="T38">
            <v>4356.9694699659995</v>
          </cell>
          <cell r="U38">
            <v>4400.4775716160002</v>
          </cell>
          <cell r="V38">
            <v>4080.6638443390002</v>
          </cell>
          <cell r="W38">
            <v>3924.871003623</v>
          </cell>
          <cell r="X38">
            <v>4080.422248201</v>
          </cell>
          <cell r="Y38">
            <v>4088.9620284799998</v>
          </cell>
          <cell r="Z38">
            <v>4163.5420287199995</v>
          </cell>
          <cell r="AA38">
            <v>4512.5430191099995</v>
          </cell>
          <cell r="AB38">
            <v>4114.052655085</v>
          </cell>
          <cell r="AC38">
            <v>4448.8855489999996</v>
          </cell>
          <cell r="AD38">
            <v>4409.0903840000001</v>
          </cell>
          <cell r="AE38">
            <v>4408.891697</v>
          </cell>
        </row>
        <row r="39">
          <cell r="R39">
            <v>26505.950918524995</v>
          </cell>
          <cell r="S39">
            <v>27057.599951766999</v>
          </cell>
          <cell r="T39">
            <v>27768.108498663994</v>
          </cell>
          <cell r="U39">
            <v>28144.485808357993</v>
          </cell>
          <cell r="V39">
            <v>26713.211992282002</v>
          </cell>
          <cell r="W39">
            <v>26647.198376786</v>
          </cell>
          <cell r="X39">
            <v>26558.064847981997</v>
          </cell>
          <cell r="Y39">
            <v>26862.425029590002</v>
          </cell>
          <cell r="Z39">
            <v>28236.490102593994</v>
          </cell>
          <cell r="AA39">
            <v>29004.628378201</v>
          </cell>
          <cell r="AB39">
            <v>30663.798993526001</v>
          </cell>
          <cell r="AC39">
            <v>30112.770027643008</v>
          </cell>
          <cell r="AD39">
            <v>29742.328145847001</v>
          </cell>
          <cell r="AE39">
            <v>30186.76773027801</v>
          </cell>
        </row>
        <row r="40">
          <cell r="R40">
            <v>3879.7012499000002</v>
          </cell>
          <cell r="S40">
            <v>3811.8713759000002</v>
          </cell>
          <cell r="T40">
            <v>3687.7944449499996</v>
          </cell>
          <cell r="U40">
            <v>4052.86802012</v>
          </cell>
          <cell r="V40">
            <v>3732.9431664399999</v>
          </cell>
          <cell r="W40">
            <v>3838.0874855900001</v>
          </cell>
          <cell r="X40">
            <v>3896.3264584699996</v>
          </cell>
          <cell r="Y40">
            <v>4023.3897939200001</v>
          </cell>
          <cell r="Z40">
            <v>4441.6666339499998</v>
          </cell>
          <cell r="AA40">
            <v>4460.4758901999994</v>
          </cell>
          <cell r="AB40">
            <v>4050.5395106700003</v>
          </cell>
          <cell r="AC40">
            <v>3608.3347951999999</v>
          </cell>
          <cell r="AD40">
            <v>2971.5261042699999</v>
          </cell>
          <cell r="AE40">
            <v>3218.6991336999999</v>
          </cell>
        </row>
        <row r="41">
          <cell r="R41">
            <v>1816.3775173840002</v>
          </cell>
          <cell r="S41">
            <v>1729.1725085159999</v>
          </cell>
          <cell r="T41">
            <v>1809.3160340530001</v>
          </cell>
          <cell r="U41">
            <v>2002.7971589010001</v>
          </cell>
          <cell r="V41">
            <v>1569.27393001</v>
          </cell>
          <cell r="W41">
            <v>1822.5725142000001</v>
          </cell>
          <cell r="X41">
            <v>1313.8137009700001</v>
          </cell>
          <cell r="Y41">
            <v>1811.0114443580001</v>
          </cell>
          <cell r="Z41">
            <v>1966.132555659</v>
          </cell>
          <cell r="AA41">
            <v>1843.8253456399998</v>
          </cell>
          <cell r="AB41">
            <v>1715.36095056</v>
          </cell>
          <cell r="AC41">
            <v>1500.40197229</v>
          </cell>
          <cell r="AD41">
            <v>1188.2826425000001</v>
          </cell>
          <cell r="AE41">
            <v>1479.3628395000001</v>
          </cell>
        </row>
        <row r="42">
          <cell r="R42">
            <v>5746.479911376</v>
          </cell>
          <cell r="S42">
            <v>5566.126728625999</v>
          </cell>
          <cell r="T42">
            <v>5531.0785744169998</v>
          </cell>
          <cell r="U42">
            <v>5509.7806142379995</v>
          </cell>
          <cell r="V42">
            <v>5673.9444785799997</v>
          </cell>
          <cell r="W42">
            <v>5348.2846288990004</v>
          </cell>
          <cell r="X42">
            <v>5709.1822707800002</v>
          </cell>
          <cell r="Y42">
            <v>5327.3116683639983</v>
          </cell>
          <cell r="Z42">
            <v>5951.8128832550001</v>
          </cell>
          <cell r="AA42">
            <v>6332.950077589001</v>
          </cell>
          <cell r="AB42">
            <v>5853.6235859630006</v>
          </cell>
          <cell r="AC42">
            <v>4927.4810865630006</v>
          </cell>
          <cell r="AD42">
            <v>3630.7389282130007</v>
          </cell>
          <cell r="AE42">
            <v>3869.402575519</v>
          </cell>
        </row>
        <row r="43">
          <cell r="R43">
            <v>3542.670451942</v>
          </cell>
          <cell r="S43">
            <v>3695.7599722179998</v>
          </cell>
          <cell r="T43">
            <v>3595.7598673529997</v>
          </cell>
          <cell r="U43">
            <v>3703.5822214660002</v>
          </cell>
          <cell r="V43">
            <v>3891.4965771289999</v>
          </cell>
          <cell r="W43">
            <v>3776.8268019760003</v>
          </cell>
          <cell r="X43">
            <v>3572.9034326199999</v>
          </cell>
          <cell r="Y43">
            <v>3426.6527044069999</v>
          </cell>
          <cell r="Z43">
            <v>3694.4458117259996</v>
          </cell>
          <cell r="AA43">
            <v>3759.6007925679996</v>
          </cell>
          <cell r="AB43">
            <v>3996.2397316549996</v>
          </cell>
          <cell r="AC43">
            <v>4240.3662453959996</v>
          </cell>
          <cell r="AD43">
            <v>4298.4174826000008</v>
          </cell>
          <cell r="AE43">
            <v>4308.9514624540006</v>
          </cell>
        </row>
        <row r="44">
          <cell r="R44">
            <v>6722.875926398</v>
          </cell>
          <cell r="S44">
            <v>6549.6763158989997</v>
          </cell>
          <cell r="T44">
            <v>9735.1093495830009</v>
          </cell>
          <cell r="U44">
            <v>10917.79018881</v>
          </cell>
          <cell r="V44">
            <v>10471.642102559999</v>
          </cell>
          <cell r="W44">
            <v>9700.2649560009995</v>
          </cell>
          <cell r="X44">
            <v>9166.7088366469998</v>
          </cell>
          <cell r="Y44">
            <v>10082.399690292999</v>
          </cell>
          <cell r="Z44">
            <v>10930.476474950001</v>
          </cell>
          <cell r="AA44">
            <v>11077.385120202998</v>
          </cell>
          <cell r="AB44">
            <v>12644.081003894002</v>
          </cell>
          <cell r="AC44">
            <v>12620.560673337999</v>
          </cell>
          <cell r="AD44">
            <v>10752.502854922999</v>
          </cell>
          <cell r="AE44">
            <v>12228.901004306003</v>
          </cell>
        </row>
        <row r="45">
          <cell r="R45">
            <v>987.87010710000004</v>
          </cell>
          <cell r="S45">
            <v>1056.3657720000001</v>
          </cell>
          <cell r="T45">
            <v>1077.3572095</v>
          </cell>
          <cell r="U45">
            <v>1157.7823619999999</v>
          </cell>
          <cell r="V45">
            <v>865.11798090000002</v>
          </cell>
          <cell r="W45">
            <v>810.12230950000003</v>
          </cell>
          <cell r="X45">
            <v>561.35247136999999</v>
          </cell>
          <cell r="Y45">
            <v>530.68944077000003</v>
          </cell>
          <cell r="Z45">
            <v>562.70049167000002</v>
          </cell>
          <cell r="AA45">
            <v>522.48133399999995</v>
          </cell>
          <cell r="AB45">
            <v>728.54446539999992</v>
          </cell>
          <cell r="AC45">
            <v>648.91529459800006</v>
          </cell>
          <cell r="AD45">
            <v>674.46126260000005</v>
          </cell>
          <cell r="AE45">
            <v>807.73480789999996</v>
          </cell>
        </row>
        <row r="46">
          <cell r="R46">
            <v>8028.1012373619997</v>
          </cell>
          <cell r="S46">
            <v>8070.8592808919984</v>
          </cell>
          <cell r="T46">
            <v>8108.7047170469987</v>
          </cell>
          <cell r="U46">
            <v>8459.6545123170017</v>
          </cell>
          <cell r="V46">
            <v>8153.1399437289983</v>
          </cell>
          <cell r="W46">
            <v>8067.6336821470004</v>
          </cell>
          <cell r="X46">
            <v>7874.9026928249996</v>
          </cell>
          <cell r="Y46">
            <v>8092.7712354900013</v>
          </cell>
          <cell r="Z46">
            <v>8903.6919559619982</v>
          </cell>
          <cell r="AA46">
            <v>9583.8892045320008</v>
          </cell>
          <cell r="AB46">
            <v>10360.924623815999</v>
          </cell>
          <cell r="AC46">
            <v>10390.091238621</v>
          </cell>
          <cell r="AD46">
            <v>8070.4875509460007</v>
          </cell>
          <cell r="AE46">
            <v>8686.678736459</v>
          </cell>
        </row>
        <row r="47">
          <cell r="R47">
            <v>41792.478669936005</v>
          </cell>
          <cell r="S47">
            <v>46010.360973889998</v>
          </cell>
          <cell r="T47">
            <v>44345.152375557009</v>
          </cell>
          <cell r="U47">
            <v>39409.983743543999</v>
          </cell>
          <cell r="V47">
            <v>38522.503463543995</v>
          </cell>
          <cell r="W47">
            <v>36928.813054537</v>
          </cell>
          <cell r="X47">
            <v>31917.853005771005</v>
          </cell>
          <cell r="Y47">
            <v>30913.049653784004</v>
          </cell>
          <cell r="Z47">
            <v>36563.309115559001</v>
          </cell>
          <cell r="AA47">
            <v>36231.182085049993</v>
          </cell>
          <cell r="AB47">
            <v>41925.344552873998</v>
          </cell>
          <cell r="AC47">
            <v>40010.464847378003</v>
          </cell>
          <cell r="AD47">
            <v>34259.478258410003</v>
          </cell>
          <cell r="AE47">
            <v>33961.319954475999</v>
          </cell>
        </row>
        <row r="48">
          <cell r="R48">
            <v>18481.578407179994</v>
          </cell>
          <cell r="S48">
            <v>21586.36417348</v>
          </cell>
          <cell r="T48">
            <v>21592.211247160001</v>
          </cell>
          <cell r="U48">
            <v>17487.501183939999</v>
          </cell>
          <cell r="V48">
            <v>19724.441197800003</v>
          </cell>
          <cell r="W48">
            <v>24393.497758800004</v>
          </cell>
          <cell r="X48">
            <v>22613.35078796</v>
          </cell>
          <cell r="Y48">
            <v>22396.87912998</v>
          </cell>
          <cell r="Z48">
            <v>23725.38254327</v>
          </cell>
          <cell r="AA48">
            <v>22484.80126941</v>
          </cell>
          <cell r="AB48">
            <v>22984.535535661998</v>
          </cell>
          <cell r="AC48">
            <v>23356.263114869998</v>
          </cell>
          <cell r="AD48">
            <v>21977.079059080002</v>
          </cell>
          <cell r="AE48">
            <v>22840.553454469999</v>
          </cell>
        </row>
        <row r="49">
          <cell r="R49">
            <v>749.90207379999993</v>
          </cell>
          <cell r="S49">
            <v>935.18946029999995</v>
          </cell>
          <cell r="T49">
            <v>917.65450629999998</v>
          </cell>
          <cell r="U49">
            <v>688.46132488000001</v>
          </cell>
          <cell r="V49">
            <v>819.13943889999996</v>
          </cell>
          <cell r="W49">
            <v>819.53012970000009</v>
          </cell>
          <cell r="X49">
            <v>287.03224672000005</v>
          </cell>
          <cell r="Y49">
            <v>244.79613380000001</v>
          </cell>
          <cell r="Z49">
            <v>275.05236581000003</v>
          </cell>
          <cell r="AA49">
            <v>316.49096226999995</v>
          </cell>
          <cell r="AB49">
            <v>282.88455316299996</v>
          </cell>
          <cell r="AC49">
            <v>239.51335706</v>
          </cell>
          <cell r="AD49">
            <v>245.71880753400001</v>
          </cell>
          <cell r="AE49">
            <v>308.6148187</v>
          </cell>
        </row>
        <row r="50">
          <cell r="R50">
            <v>40.069969979999996</v>
          </cell>
          <cell r="S50">
            <v>49.290437079999997</v>
          </cell>
          <cell r="T50">
            <v>44.181923900000001</v>
          </cell>
          <cell r="U50">
            <v>31.744433829999998</v>
          </cell>
          <cell r="V50">
            <v>54.459537689999998</v>
          </cell>
          <cell r="W50">
            <v>52.790640359999998</v>
          </cell>
          <cell r="X50">
            <v>43.922344730000006</v>
          </cell>
          <cell r="Y50">
            <v>39.602347330000001</v>
          </cell>
          <cell r="Z50">
            <v>40.60147078</v>
          </cell>
          <cell r="AA50">
            <v>38.540427280000003</v>
          </cell>
          <cell r="AB50">
            <v>36.793157460000003</v>
          </cell>
          <cell r="AC50">
            <v>28.552671589999999</v>
          </cell>
          <cell r="AD50">
            <v>33.155464689999995</v>
          </cell>
          <cell r="AE50">
            <v>33.495301169999998</v>
          </cell>
        </row>
        <row r="51">
          <cell r="R51">
            <v>6917.5240422659999</v>
          </cell>
          <cell r="S51">
            <v>7154.4176529240003</v>
          </cell>
          <cell r="T51">
            <v>6954.8331545249976</v>
          </cell>
          <cell r="U51">
            <v>7466.3359534339979</v>
          </cell>
          <cell r="V51">
            <v>6631.2142074649992</v>
          </cell>
          <cell r="W51">
            <v>6846.4082258890021</v>
          </cell>
          <cell r="X51">
            <v>7440.8036104329985</v>
          </cell>
          <cell r="Y51">
            <v>7458.7309479640007</v>
          </cell>
          <cell r="Z51">
            <v>8233.4972310660014</v>
          </cell>
          <cell r="AA51">
            <v>9313.2930892950026</v>
          </cell>
          <cell r="AB51">
            <v>9743.0205369740015</v>
          </cell>
          <cell r="AC51">
            <v>9752.3034524309987</v>
          </cell>
          <cell r="AD51">
            <v>8962.0381981580013</v>
          </cell>
          <cell r="AE51">
            <v>9637.3531107639992</v>
          </cell>
        </row>
        <row r="52">
          <cell r="R52">
            <v>4004.0712452110001</v>
          </cell>
          <cell r="S52">
            <v>4139.9692471550006</v>
          </cell>
          <cell r="T52">
            <v>4212.7945610890001</v>
          </cell>
          <cell r="U52">
            <v>4270.1149149959992</v>
          </cell>
          <cell r="V52">
            <v>4021.7182798519993</v>
          </cell>
          <cell r="W52">
            <v>4150.6466018599995</v>
          </cell>
          <cell r="X52">
            <v>4351.1031298949993</v>
          </cell>
          <cell r="Y52">
            <v>4871.9967591999994</v>
          </cell>
          <cell r="Z52">
            <v>5226.982737368</v>
          </cell>
          <cell r="AA52">
            <v>5449.5668509220013</v>
          </cell>
          <cell r="AB52">
            <v>5596.5540052040005</v>
          </cell>
          <cell r="AC52">
            <v>4880.9543222960001</v>
          </cell>
          <cell r="AD52">
            <v>3866.1307475399994</v>
          </cell>
          <cell r="AE52">
            <v>4116.998073406</v>
          </cell>
        </row>
        <row r="53">
          <cell r="R53">
            <v>33164.658018429996</v>
          </cell>
          <cell r="S53">
            <v>33170.663591147008</v>
          </cell>
          <cell r="T53">
            <v>30528.007657471997</v>
          </cell>
          <cell r="U53">
            <v>32426.967795426008</v>
          </cell>
          <cell r="V53">
            <v>30920.321995161001</v>
          </cell>
          <cell r="W53">
            <v>30918.806798735004</v>
          </cell>
          <cell r="X53">
            <v>31688.631427576969</v>
          </cell>
          <cell r="Y53">
            <v>33667.820920850994</v>
          </cell>
          <cell r="Z53">
            <v>36171.043930711028</v>
          </cell>
          <cell r="AA53">
            <v>38514.50851054598</v>
          </cell>
          <cell r="AB53">
            <v>38765.897106021977</v>
          </cell>
          <cell r="AC53">
            <v>36751.652896097214</v>
          </cell>
          <cell r="AD53">
            <v>29684.407380997109</v>
          </cell>
          <cell r="AE53">
            <v>31122.570124542992</v>
          </cell>
        </row>
        <row r="55">
          <cell r="K55">
            <v>1990</v>
          </cell>
          <cell r="L55">
            <v>1991</v>
          </cell>
          <cell r="M55">
            <v>1992</v>
          </cell>
          <cell r="N55">
            <v>1993</v>
          </cell>
          <cell r="O55">
            <v>1994</v>
          </cell>
          <cell r="P55">
            <v>1995</v>
          </cell>
          <cell r="Q55">
            <v>1996</v>
          </cell>
          <cell r="R55">
            <v>1997</v>
          </cell>
          <cell r="S55">
            <v>1998</v>
          </cell>
          <cell r="T55">
            <v>1999</v>
          </cell>
          <cell r="U55">
            <v>2000</v>
          </cell>
          <cell r="V55">
            <v>2001</v>
          </cell>
          <cell r="W55">
            <v>2002</v>
          </cell>
          <cell r="X55">
            <v>2003</v>
          </cell>
          <cell r="Y55">
            <v>2004</v>
          </cell>
          <cell r="Z55">
            <v>2005</v>
          </cell>
          <cell r="AA55">
            <v>2006</v>
          </cell>
          <cell r="AB55">
            <v>2007</v>
          </cell>
          <cell r="AC55">
            <v>2008</v>
          </cell>
          <cell r="AD55">
            <v>2009</v>
          </cell>
          <cell r="AE55">
            <v>2010</v>
          </cell>
        </row>
        <row r="56">
          <cell r="K56">
            <v>52.55</v>
          </cell>
          <cell r="L56">
            <v>55.366999999999997</v>
          </cell>
          <cell r="M56">
            <v>57.883000000000003</v>
          </cell>
          <cell r="N56">
            <v>61.042000000000002</v>
          </cell>
          <cell r="O56">
            <v>62.982999999999997</v>
          </cell>
          <cell r="P56">
            <v>63.107999999999997</v>
          </cell>
          <cell r="Q56">
            <v>66.042000000000002</v>
          </cell>
          <cell r="R56">
            <v>68.266999999999996</v>
          </cell>
          <cell r="S56">
            <v>69.266999999999996</v>
          </cell>
          <cell r="T56">
            <v>68.957999999999998</v>
          </cell>
          <cell r="U56">
            <v>70.3</v>
          </cell>
          <cell r="V56">
            <v>69</v>
          </cell>
          <cell r="W56">
            <v>65.433000000000007</v>
          </cell>
          <cell r="X56">
            <v>62.392000000000003</v>
          </cell>
          <cell r="Y56">
            <v>62.25</v>
          </cell>
          <cell r="Z56">
            <v>63.55</v>
          </cell>
          <cell r="AA56">
            <v>66.091999999999999</v>
          </cell>
          <cell r="AB56">
            <v>66.242000000000004</v>
          </cell>
          <cell r="AC56">
            <v>62.957999999999998</v>
          </cell>
          <cell r="AD56">
            <v>54.8</v>
          </cell>
          <cell r="AE56">
            <v>53.2</v>
          </cell>
        </row>
        <row r="57">
          <cell r="K57">
            <v>19.5</v>
          </cell>
          <cell r="L57">
            <v>19.132999999999999</v>
          </cell>
          <cell r="M57">
            <v>20</v>
          </cell>
          <cell r="N57">
            <v>20.399999999999999</v>
          </cell>
          <cell r="O57">
            <v>20.707999999999998</v>
          </cell>
          <cell r="P57">
            <v>21.308</v>
          </cell>
          <cell r="Q57">
            <v>22.007999999999999</v>
          </cell>
          <cell r="R57">
            <v>22.207999999999998</v>
          </cell>
          <cell r="S57">
            <v>22.183</v>
          </cell>
          <cell r="T57">
            <v>22.6</v>
          </cell>
          <cell r="U57">
            <v>22.55</v>
          </cell>
          <cell r="V57">
            <v>21.382999999999999</v>
          </cell>
          <cell r="W57">
            <v>20.016999999999999</v>
          </cell>
          <cell r="X57">
            <v>18.975000000000001</v>
          </cell>
          <cell r="Y57">
            <v>19.167000000000002</v>
          </cell>
          <cell r="Z57">
            <v>19.574999999999999</v>
          </cell>
          <cell r="AA57">
            <v>20.2</v>
          </cell>
          <cell r="AB57">
            <v>20.442</v>
          </cell>
          <cell r="AC57">
            <v>19.917000000000002</v>
          </cell>
          <cell r="AD57">
            <v>17.417000000000002</v>
          </cell>
          <cell r="AE57">
            <v>16.542000000000002</v>
          </cell>
        </row>
        <row r="58">
          <cell r="K58">
            <v>204.15700000000001</v>
          </cell>
          <cell r="L58">
            <v>196.375</v>
          </cell>
          <cell r="M58">
            <v>193.01</v>
          </cell>
          <cell r="N58">
            <v>194.80099999999999</v>
          </cell>
          <cell r="O58">
            <v>202.876</v>
          </cell>
          <cell r="P58">
            <v>210.71700000000001</v>
          </cell>
          <cell r="Q58">
            <v>217.52500000000001</v>
          </cell>
          <cell r="R58">
            <v>226.88200000000001</v>
          </cell>
          <cell r="S58">
            <v>228.47300000000001</v>
          </cell>
          <cell r="T58">
            <v>224.44900000000001</v>
          </cell>
          <cell r="U58">
            <v>225.08199999999999</v>
          </cell>
          <cell r="V58">
            <v>215.715</v>
          </cell>
          <cell r="W58">
            <v>201.59100000000001</v>
          </cell>
          <cell r="X58">
            <v>194.80799999999999</v>
          </cell>
          <cell r="Y58">
            <v>199.892</v>
          </cell>
          <cell r="Z58">
            <v>203.98400000000001</v>
          </cell>
          <cell r="AA58">
            <v>207.45</v>
          </cell>
          <cell r="AB58">
            <v>204.02500000000001</v>
          </cell>
          <cell r="AC58">
            <v>195.083</v>
          </cell>
          <cell r="AD58">
            <v>167.04900000000001</v>
          </cell>
          <cell r="AE58">
            <v>163.9</v>
          </cell>
        </row>
        <row r="59">
          <cell r="K59">
            <v>335.97500000000002</v>
          </cell>
          <cell r="L59">
            <v>328.6</v>
          </cell>
          <cell r="M59">
            <v>325.17500000000001</v>
          </cell>
          <cell r="N59">
            <v>317.25</v>
          </cell>
          <cell r="O59">
            <v>311.733</v>
          </cell>
          <cell r="P59">
            <v>311.30799999999999</v>
          </cell>
          <cell r="Q59">
            <v>324.84199999999998</v>
          </cell>
          <cell r="R59">
            <v>350.40800000000002</v>
          </cell>
          <cell r="S59">
            <v>360.625</v>
          </cell>
          <cell r="T59">
            <v>343.56700000000001</v>
          </cell>
          <cell r="U59">
            <v>331.88299999999998</v>
          </cell>
          <cell r="V59">
            <v>316.05</v>
          </cell>
          <cell r="W59">
            <v>284.94200000000001</v>
          </cell>
          <cell r="X59">
            <v>267.19200000000001</v>
          </cell>
          <cell r="Y59">
            <v>263.72500000000002</v>
          </cell>
          <cell r="Z59">
            <v>272.58300000000003</v>
          </cell>
          <cell r="AA59">
            <v>285.82499999999999</v>
          </cell>
          <cell r="AB59">
            <v>293.21699999999998</v>
          </cell>
          <cell r="AC59">
            <v>291.04199999999997</v>
          </cell>
          <cell r="AD59">
            <v>265.483</v>
          </cell>
          <cell r="AE59">
            <v>258.11700000000002</v>
          </cell>
        </row>
        <row r="60">
          <cell r="K60">
            <v>612.18200000000002</v>
          </cell>
          <cell r="L60">
            <v>599.47500000000002</v>
          </cell>
          <cell r="M60">
            <v>596.06799999999998</v>
          </cell>
          <cell r="N60">
            <v>593.49299999999994</v>
          </cell>
          <cell r="O60">
            <v>598.29999999999995</v>
          </cell>
          <cell r="P60">
            <v>606.44100000000003</v>
          </cell>
          <cell r="Q60">
            <v>630.41699999999992</v>
          </cell>
          <cell r="R60">
            <v>667.76499999999999</v>
          </cell>
          <cell r="S60">
            <v>680.548</v>
          </cell>
          <cell r="T60">
            <v>659.57400000000007</v>
          </cell>
          <cell r="U60">
            <v>649.81500000000005</v>
          </cell>
          <cell r="V60">
            <v>622.14800000000002</v>
          </cell>
          <cell r="W60">
            <v>571.98299999999995</v>
          </cell>
          <cell r="X60">
            <v>543.36699999999996</v>
          </cell>
          <cell r="Y60">
            <v>545.03399999999999</v>
          </cell>
          <cell r="Z60">
            <v>559.69200000000001</v>
          </cell>
          <cell r="AA60">
            <v>579.56700000000001</v>
          </cell>
          <cell r="AB60">
            <v>583.92599999999993</v>
          </cell>
          <cell r="AC60">
            <v>569</v>
          </cell>
          <cell r="AD60">
            <v>504.74900000000002</v>
          </cell>
          <cell r="AE60">
            <v>491.75900000000001</v>
          </cell>
        </row>
        <row r="63">
          <cell r="R63">
            <v>5561</v>
          </cell>
          <cell r="S63">
            <v>5511</v>
          </cell>
          <cell r="T63">
            <v>5838</v>
          </cell>
          <cell r="U63">
            <v>5356</v>
          </cell>
          <cell r="V63">
            <v>5261</v>
          </cell>
          <cell r="W63">
            <v>5442</v>
          </cell>
          <cell r="X63">
            <v>5246</v>
          </cell>
          <cell r="Y63">
            <v>5046</v>
          </cell>
          <cell r="Z63">
            <v>5210</v>
          </cell>
          <cell r="AA63">
            <v>5741</v>
          </cell>
          <cell r="AB63">
            <v>5611</v>
          </cell>
          <cell r="AC63">
            <v>4441</v>
          </cell>
          <cell r="AD63">
            <v>4359</v>
          </cell>
          <cell r="AE63">
            <v>4070</v>
          </cell>
        </row>
        <row r="64">
          <cell r="R64">
            <v>471</v>
          </cell>
          <cell r="S64">
            <v>472</v>
          </cell>
          <cell r="T64">
            <v>532</v>
          </cell>
          <cell r="U64">
            <v>572</v>
          </cell>
          <cell r="V64">
            <v>511</v>
          </cell>
          <cell r="W64">
            <v>1141</v>
          </cell>
          <cell r="X64">
            <v>311</v>
          </cell>
          <cell r="Y64">
            <v>528</v>
          </cell>
          <cell r="Z64">
            <v>686</v>
          </cell>
          <cell r="AA64">
            <v>622</v>
          </cell>
          <cell r="AB64">
            <v>494</v>
          </cell>
          <cell r="AC64">
            <v>528</v>
          </cell>
          <cell r="AD64">
            <v>1</v>
          </cell>
          <cell r="AE64">
            <v>21</v>
          </cell>
        </row>
        <row r="65">
          <cell r="R65">
            <v>20517</v>
          </cell>
          <cell r="S65">
            <v>20752</v>
          </cell>
          <cell r="T65">
            <v>19820</v>
          </cell>
          <cell r="U65">
            <v>18901</v>
          </cell>
          <cell r="V65">
            <v>18107</v>
          </cell>
          <cell r="W65">
            <v>15947</v>
          </cell>
          <cell r="X65">
            <v>16534</v>
          </cell>
          <cell r="Y65">
            <v>15968</v>
          </cell>
          <cell r="Z65">
            <v>14992</v>
          </cell>
          <cell r="AA65">
            <v>14275</v>
          </cell>
          <cell r="AB65">
            <v>13733</v>
          </cell>
          <cell r="AC65">
            <v>14005</v>
          </cell>
          <cell r="AD65">
            <v>13118</v>
          </cell>
          <cell r="AE65">
            <v>11896</v>
          </cell>
        </row>
        <row r="66">
          <cell r="R66">
            <v>16784</v>
          </cell>
          <cell r="S66">
            <v>16968</v>
          </cell>
          <cell r="T66">
            <v>16248</v>
          </cell>
          <cell r="U66">
            <v>15603</v>
          </cell>
          <cell r="V66">
            <v>14433</v>
          </cell>
          <cell r="W66">
            <v>12367</v>
          </cell>
          <cell r="X66">
            <v>11875</v>
          </cell>
          <cell r="Y66">
            <v>11897</v>
          </cell>
          <cell r="Z66">
            <v>12704</v>
          </cell>
          <cell r="AA66">
            <v>13455</v>
          </cell>
          <cell r="AB66">
            <v>14273</v>
          </cell>
          <cell r="AC66">
            <v>14356</v>
          </cell>
          <cell r="AD66">
            <v>12445</v>
          </cell>
          <cell r="AE66">
            <v>12051</v>
          </cell>
        </row>
        <row r="67">
          <cell r="R67">
            <v>14657</v>
          </cell>
          <cell r="S67">
            <v>14498</v>
          </cell>
          <cell r="T67">
            <v>14353</v>
          </cell>
          <cell r="U67">
            <v>13734</v>
          </cell>
          <cell r="V67">
            <v>13209</v>
          </cell>
          <cell r="W67">
            <v>12665</v>
          </cell>
          <cell r="X67">
            <v>12555</v>
          </cell>
          <cell r="Y67">
            <v>12330</v>
          </cell>
          <cell r="Z67">
            <v>11864</v>
          </cell>
          <cell r="AA67">
            <v>12741</v>
          </cell>
          <cell r="AB67">
            <v>11430</v>
          </cell>
          <cell r="AC67">
            <v>12221</v>
          </cell>
          <cell r="AD67">
            <v>12099</v>
          </cell>
          <cell r="AE67">
            <v>11904</v>
          </cell>
        </row>
        <row r="68">
          <cell r="R68">
            <v>64864</v>
          </cell>
          <cell r="S68">
            <v>63666</v>
          </cell>
          <cell r="T68">
            <v>64446</v>
          </cell>
          <cell r="U68">
            <v>64955</v>
          </cell>
          <cell r="V68">
            <v>62868</v>
          </cell>
          <cell r="W68">
            <v>60760</v>
          </cell>
          <cell r="X68">
            <v>60488</v>
          </cell>
          <cell r="Y68">
            <v>59934</v>
          </cell>
          <cell r="Z68">
            <v>58992</v>
          </cell>
          <cell r="AA68">
            <v>59320</v>
          </cell>
          <cell r="AB68">
            <v>62434</v>
          </cell>
          <cell r="AC68">
            <v>62832</v>
          </cell>
          <cell r="AD68">
            <v>62266</v>
          </cell>
          <cell r="AE68">
            <v>62860</v>
          </cell>
        </row>
        <row r="69">
          <cell r="R69">
            <v>26496</v>
          </cell>
          <cell r="S69">
            <v>25874</v>
          </cell>
          <cell r="T69">
            <v>24842</v>
          </cell>
          <cell r="U69">
            <v>25486</v>
          </cell>
          <cell r="V69">
            <v>22660</v>
          </cell>
          <cell r="W69">
            <v>22153</v>
          </cell>
          <cell r="X69">
            <v>22029</v>
          </cell>
          <cell r="Y69">
            <v>22790</v>
          </cell>
          <cell r="Z69">
            <v>23420</v>
          </cell>
          <cell r="AA69">
            <v>23046</v>
          </cell>
          <cell r="AB69">
            <v>21291</v>
          </cell>
          <cell r="AC69">
            <v>19378</v>
          </cell>
          <cell r="AD69">
            <v>15880</v>
          </cell>
          <cell r="AE69">
            <v>15041</v>
          </cell>
        </row>
        <row r="70">
          <cell r="R70">
            <v>12252</v>
          </cell>
          <cell r="S70">
            <v>11657</v>
          </cell>
          <cell r="T70">
            <v>12130</v>
          </cell>
          <cell r="U70">
            <v>12879</v>
          </cell>
          <cell r="V70">
            <v>9662</v>
          </cell>
          <cell r="W70">
            <v>10770</v>
          </cell>
          <cell r="X70">
            <v>7440</v>
          </cell>
          <cell r="Y70">
            <v>10362</v>
          </cell>
          <cell r="Z70">
            <v>10507</v>
          </cell>
          <cell r="AA70">
            <v>9746</v>
          </cell>
          <cell r="AB70">
            <v>9142</v>
          </cell>
          <cell r="AC70">
            <v>8120</v>
          </cell>
          <cell r="AD70">
            <v>6428</v>
          </cell>
          <cell r="AE70">
            <v>6879</v>
          </cell>
        </row>
        <row r="71">
          <cell r="R71">
            <v>38812</v>
          </cell>
          <cell r="S71">
            <v>37565</v>
          </cell>
          <cell r="T71">
            <v>37205</v>
          </cell>
          <cell r="U71">
            <v>34589</v>
          </cell>
          <cell r="V71">
            <v>34285</v>
          </cell>
          <cell r="W71">
            <v>31009</v>
          </cell>
          <cell r="X71">
            <v>32445</v>
          </cell>
          <cell r="Y71">
            <v>30309</v>
          </cell>
          <cell r="Z71">
            <v>31736</v>
          </cell>
          <cell r="AA71">
            <v>33173</v>
          </cell>
          <cell r="AB71">
            <v>31198</v>
          </cell>
          <cell r="AC71">
            <v>26786</v>
          </cell>
          <cell r="AD71">
            <v>19729</v>
          </cell>
          <cell r="AE71">
            <v>18380</v>
          </cell>
        </row>
        <row r="72">
          <cell r="R72">
            <v>11310</v>
          </cell>
          <cell r="S72">
            <v>11351</v>
          </cell>
          <cell r="T72">
            <v>10908</v>
          </cell>
          <cell r="U72">
            <v>11080</v>
          </cell>
          <cell r="V72">
            <v>11527</v>
          </cell>
          <cell r="W72">
            <v>10644</v>
          </cell>
          <cell r="X72">
            <v>10047</v>
          </cell>
          <cell r="Y72">
            <v>9659</v>
          </cell>
          <cell r="Z72">
            <v>9617</v>
          </cell>
          <cell r="AA72">
            <v>9655</v>
          </cell>
          <cell r="AB72">
            <v>10137</v>
          </cell>
          <cell r="AC72">
            <v>10393</v>
          </cell>
          <cell r="AD72">
            <v>10385</v>
          </cell>
          <cell r="AE72">
            <v>10513</v>
          </cell>
        </row>
        <row r="73">
          <cell r="R73">
            <v>55429</v>
          </cell>
          <cell r="S73">
            <v>57601</v>
          </cell>
          <cell r="T73">
            <v>69099</v>
          </cell>
          <cell r="U73">
            <v>73302</v>
          </cell>
          <cell r="V73">
            <v>75464</v>
          </cell>
          <cell r="W73">
            <v>63198</v>
          </cell>
          <cell r="X73">
            <v>53968</v>
          </cell>
          <cell r="Y73">
            <v>53006</v>
          </cell>
          <cell r="Z73">
            <v>54157</v>
          </cell>
          <cell r="AA73">
            <v>56045</v>
          </cell>
          <cell r="AB73">
            <v>53965</v>
          </cell>
          <cell r="AC73">
            <v>50956</v>
          </cell>
          <cell r="AD73">
            <v>45309</v>
          </cell>
          <cell r="AE73">
            <v>44491</v>
          </cell>
        </row>
        <row r="74">
          <cell r="R74">
            <v>1969</v>
          </cell>
          <cell r="S74">
            <v>1920</v>
          </cell>
          <cell r="T74">
            <v>1820</v>
          </cell>
          <cell r="U74">
            <v>1906</v>
          </cell>
          <cell r="V74">
            <v>1506</v>
          </cell>
          <cell r="W74">
            <v>1223</v>
          </cell>
          <cell r="X74">
            <v>844</v>
          </cell>
          <cell r="Y74">
            <v>782</v>
          </cell>
          <cell r="Z74">
            <v>765</v>
          </cell>
          <cell r="AA74">
            <v>714</v>
          </cell>
          <cell r="AB74">
            <v>898</v>
          </cell>
          <cell r="AC74">
            <v>895</v>
          </cell>
          <cell r="AD74">
            <v>1130</v>
          </cell>
          <cell r="AE74">
            <v>1160</v>
          </cell>
        </row>
        <row r="75">
          <cell r="R75">
            <v>41716</v>
          </cell>
          <cell r="S75">
            <v>42787</v>
          </cell>
          <cell r="T75">
            <v>41996</v>
          </cell>
          <cell r="U75">
            <v>42475</v>
          </cell>
          <cell r="V75">
            <v>40521</v>
          </cell>
          <cell r="W75">
            <v>37406</v>
          </cell>
          <cell r="X75">
            <v>36377</v>
          </cell>
          <cell r="Y75">
            <v>38029</v>
          </cell>
          <cell r="Z75">
            <v>40003</v>
          </cell>
          <cell r="AA75">
            <v>41483</v>
          </cell>
          <cell r="AB75">
            <v>43588</v>
          </cell>
          <cell r="AC75">
            <v>44269</v>
          </cell>
          <cell r="AD75">
            <v>37338</v>
          </cell>
          <cell r="AE75">
            <v>36808</v>
          </cell>
        </row>
        <row r="76">
          <cell r="R76">
            <v>136196</v>
          </cell>
          <cell r="S76">
            <v>145117</v>
          </cell>
          <cell r="T76">
            <v>133689</v>
          </cell>
          <cell r="U76">
            <v>120895</v>
          </cell>
          <cell r="V76">
            <v>116259</v>
          </cell>
          <cell r="W76">
            <v>103705</v>
          </cell>
          <cell r="X76">
            <v>94377</v>
          </cell>
          <cell r="Y76">
            <v>92283</v>
          </cell>
          <cell r="Z76">
            <v>99083</v>
          </cell>
          <cell r="AA76">
            <v>109159</v>
          </cell>
          <cell r="AB76">
            <v>114018</v>
          </cell>
          <cell r="AC76">
            <v>113610</v>
          </cell>
          <cell r="AD76">
            <v>104792</v>
          </cell>
          <cell r="AE76">
            <v>102399</v>
          </cell>
        </row>
        <row r="77">
          <cell r="R77">
            <v>4522</v>
          </cell>
          <cell r="S77">
            <v>4417</v>
          </cell>
          <cell r="T77">
            <v>4358</v>
          </cell>
          <cell r="U77">
            <v>4131</v>
          </cell>
          <cell r="V77">
            <v>4143</v>
          </cell>
          <cell r="W77">
            <v>4491</v>
          </cell>
          <cell r="X77">
            <v>4541</v>
          </cell>
          <cell r="Y77">
            <v>3992</v>
          </cell>
          <cell r="Z77">
            <v>3894</v>
          </cell>
          <cell r="AA77">
            <v>3842</v>
          </cell>
          <cell r="AB77">
            <v>3986</v>
          </cell>
          <cell r="AC77">
            <v>4010</v>
          </cell>
          <cell r="AD77">
            <v>3788</v>
          </cell>
          <cell r="AE77">
            <v>3799</v>
          </cell>
        </row>
        <row r="78">
          <cell r="R78">
            <v>7719</v>
          </cell>
          <cell r="S78">
            <v>8266</v>
          </cell>
          <cell r="T78">
            <v>8083</v>
          </cell>
          <cell r="U78">
            <v>6149</v>
          </cell>
          <cell r="V78">
            <v>7395</v>
          </cell>
          <cell r="W78">
            <v>7256</v>
          </cell>
          <cell r="X78">
            <v>3020</v>
          </cell>
          <cell r="Y78">
            <v>2667</v>
          </cell>
          <cell r="Z78">
            <v>3108</v>
          </cell>
          <cell r="AA78">
            <v>3455</v>
          </cell>
          <cell r="AB78">
            <v>3252</v>
          </cell>
          <cell r="AC78">
            <v>2718</v>
          </cell>
          <cell r="AD78">
            <v>2714</v>
          </cell>
          <cell r="AE78">
            <v>3162</v>
          </cell>
        </row>
        <row r="79">
          <cell r="R79">
            <v>415</v>
          </cell>
          <cell r="S79">
            <v>438</v>
          </cell>
          <cell r="T79">
            <v>392</v>
          </cell>
          <cell r="U79">
            <v>289</v>
          </cell>
          <cell r="V79">
            <v>493</v>
          </cell>
          <cell r="W79">
            <v>465</v>
          </cell>
          <cell r="X79">
            <v>484</v>
          </cell>
          <cell r="Y79">
            <v>457</v>
          </cell>
          <cell r="Z79">
            <v>477</v>
          </cell>
          <cell r="AA79">
            <v>441</v>
          </cell>
          <cell r="AB79">
            <v>439</v>
          </cell>
          <cell r="AC79">
            <v>321</v>
          </cell>
          <cell r="AD79">
            <v>363</v>
          </cell>
          <cell r="AE79">
            <v>338</v>
          </cell>
        </row>
        <row r="80">
          <cell r="R80">
            <v>10704</v>
          </cell>
          <cell r="S80">
            <v>11187</v>
          </cell>
          <cell r="T80">
            <v>10829</v>
          </cell>
          <cell r="U80">
            <v>11239</v>
          </cell>
          <cell r="V80">
            <v>10120</v>
          </cell>
          <cell r="W80">
            <v>9916</v>
          </cell>
          <cell r="X80">
            <v>10325</v>
          </cell>
          <cell r="Y80">
            <v>10128</v>
          </cell>
          <cell r="Z80">
            <v>10274</v>
          </cell>
          <cell r="AA80">
            <v>11333</v>
          </cell>
          <cell r="AB80">
            <v>11574</v>
          </cell>
          <cell r="AC80">
            <v>12133</v>
          </cell>
          <cell r="AD80">
            <v>11425</v>
          </cell>
          <cell r="AE80">
            <v>11543</v>
          </cell>
        </row>
        <row r="81">
          <cell r="R81">
            <v>15915</v>
          </cell>
          <cell r="S81">
            <v>16513</v>
          </cell>
          <cell r="T81">
            <v>16722</v>
          </cell>
          <cell r="U81">
            <v>17285</v>
          </cell>
          <cell r="V81">
            <v>16260</v>
          </cell>
          <cell r="W81">
            <v>15733</v>
          </cell>
          <cell r="X81">
            <v>16244</v>
          </cell>
          <cell r="Y81">
            <v>18165</v>
          </cell>
          <cell r="Z81">
            <v>18418</v>
          </cell>
          <cell r="AA81">
            <v>19210</v>
          </cell>
          <cell r="AB81">
            <v>19936</v>
          </cell>
          <cell r="AC81">
            <v>18985</v>
          </cell>
          <cell r="AD81">
            <v>16540</v>
          </cell>
          <cell r="AE81">
            <v>15951</v>
          </cell>
        </row>
        <row r="82">
          <cell r="R82">
            <v>179937</v>
          </cell>
          <cell r="S82">
            <v>182930</v>
          </cell>
          <cell r="T82">
            <v>165785</v>
          </cell>
          <cell r="U82">
            <v>166299</v>
          </cell>
          <cell r="V82">
            <v>158635</v>
          </cell>
          <cell r="W82">
            <v>148754</v>
          </cell>
          <cell r="X82">
            <v>144987</v>
          </cell>
          <cell r="Y82">
            <v>147412</v>
          </cell>
          <cell r="Z82">
            <v>150939</v>
          </cell>
          <cell r="AA82">
            <v>153451</v>
          </cell>
          <cell r="AB82">
            <v>153455</v>
          </cell>
          <cell r="AC82">
            <v>148403</v>
          </cell>
          <cell r="AD82">
            <v>125607</v>
          </cell>
          <cell r="AE82">
            <v>119972</v>
          </cell>
        </row>
        <row r="83">
          <cell r="R83">
            <v>666246</v>
          </cell>
          <cell r="S83">
            <v>679490</v>
          </cell>
          <cell r="T83">
            <v>659095</v>
          </cell>
          <cell r="U83">
            <v>647125</v>
          </cell>
          <cell r="V83">
            <v>623319</v>
          </cell>
          <cell r="W83">
            <v>575045</v>
          </cell>
          <cell r="X83">
            <v>544137</v>
          </cell>
          <cell r="Y83">
            <v>545744</v>
          </cell>
          <cell r="Z83">
            <v>560846</v>
          </cell>
          <cell r="AA83">
            <v>580907</v>
          </cell>
          <cell r="AB83">
            <v>584854</v>
          </cell>
          <cell r="AC83">
            <v>569360</v>
          </cell>
          <cell r="AD83">
            <v>505716</v>
          </cell>
          <cell r="AE83">
            <v>493238</v>
          </cell>
        </row>
        <row r="84">
          <cell r="R84">
            <v>0.99772524765448922</v>
          </cell>
          <cell r="S84">
            <v>0.99844537049554183</v>
          </cell>
          <cell r="T84">
            <v>0.99927377367816184</v>
          </cell>
          <cell r="U84">
            <v>0.99586036025638069</v>
          </cell>
          <cell r="V84">
            <v>1.0018821888039502</v>
          </cell>
          <cell r="W84">
            <v>1.0053533059548974</v>
          </cell>
          <cell r="X84">
            <v>1.0014170901066866</v>
          </cell>
          <cell r="Y84">
            <v>1.0013026710260278</v>
          </cell>
          <cell r="Z84">
            <v>1.0020618483022805</v>
          </cell>
          <cell r="AA84">
            <v>1.002312070908109</v>
          </cell>
          <cell r="AB84">
            <v>1.0015892424725052</v>
          </cell>
          <cell r="AC84">
            <v>1.0006326889279438</v>
          </cell>
          <cell r="AD84">
            <v>1.0019158036964908</v>
          </cell>
          <cell r="AE84">
            <v>1.0030075707816226</v>
          </cell>
        </row>
      </sheetData>
      <sheetData sheetId="10">
        <row r="20">
          <cell r="H20">
            <v>420.90410493345433</v>
          </cell>
          <cell r="I20">
            <v>423.13679518832237</v>
          </cell>
          <cell r="J20">
            <v>394.67431530947567</v>
          </cell>
          <cell r="K20">
            <v>468.25061854804272</v>
          </cell>
          <cell r="L20">
            <v>344.52373444721451</v>
          </cell>
          <cell r="M20">
            <v>445.49503488725964</v>
          </cell>
          <cell r="N20">
            <v>348.28403706589631</v>
          </cell>
          <cell r="O20">
            <v>362.3397594571631</v>
          </cell>
          <cell r="P20">
            <v>371.606224056516</v>
          </cell>
          <cell r="Q20">
            <v>312.50970489313931</v>
          </cell>
          <cell r="R20">
            <v>335.2975740310236</v>
          </cell>
          <cell r="S20">
            <v>342.2055640259951</v>
          </cell>
          <cell r="T20">
            <v>402.99180686349803</v>
          </cell>
          <cell r="U20">
            <v>414.03797570414213</v>
          </cell>
          <cell r="V20">
            <v>389.97709928167609</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25.562876348592489</v>
          </cell>
          <cell r="I21">
            <v>25.698333253680506</v>
          </cell>
          <cell r="J21">
            <v>13.848576325371898</v>
          </cell>
          <cell r="K21">
            <v>28.066991307719697</v>
          </cell>
          <cell r="L21">
            <v>16.117144199118059</v>
          </cell>
          <cell r="M21">
            <v>37.124640142297991</v>
          </cell>
          <cell r="N21">
            <v>24.163570975730682</v>
          </cell>
          <cell r="O21">
            <v>20.725655611245173</v>
          </cell>
          <cell r="P21">
            <v>16.890770559431886</v>
          </cell>
          <cell r="Q21">
            <v>14.204568678363051</v>
          </cell>
          <cell r="R21">
            <v>15.240536736838072</v>
          </cell>
          <cell r="S21">
            <v>43.601175474442854</v>
          </cell>
          <cell r="T21">
            <v>51.34627945462649</v>
          </cell>
          <cell r="U21">
            <v>52.753693876351583</v>
          </cell>
          <cell r="V21">
            <v>49.688014634735822</v>
          </cell>
          <cell r="W21">
            <v>47.389006316911576</v>
          </cell>
          <cell r="X21">
            <v>39.719600078948531</v>
          </cell>
          <cell r="Y21">
            <v>42.946811008193642</v>
          </cell>
          <cell r="Z21">
            <v>42.912847331836325</v>
          </cell>
          <cell r="AA21">
            <v>45.360843253028662</v>
          </cell>
          <cell r="AB21">
            <v>43.780346509804978</v>
          </cell>
          <cell r="AC21">
            <v>37.521853433522573</v>
          </cell>
          <cell r="AD21">
            <v>21.874406648760488</v>
          </cell>
          <cell r="AE21">
            <v>28.568841979826072</v>
          </cell>
        </row>
        <row r="22">
          <cell r="G22">
            <v>148.09067407337858</v>
          </cell>
          <cell r="H22">
            <v>147.57241187782651</v>
          </cell>
          <cell r="I22">
            <v>148.35520903287315</v>
          </cell>
          <cell r="J22">
            <v>165.79860767185517</v>
          </cell>
          <cell r="K22">
            <v>173.03383335582868</v>
          </cell>
          <cell r="L22">
            <v>144.04017279599154</v>
          </cell>
          <cell r="M22">
            <v>167.02077778073459</v>
          </cell>
          <cell r="N22">
            <v>156.95175264438686</v>
          </cell>
          <cell r="O22">
            <v>159.76203940526821</v>
          </cell>
          <cell r="P22">
            <v>160.37081910472003</v>
          </cell>
          <cell r="Q22">
            <v>134.84041862377427</v>
          </cell>
          <cell r="R22">
            <v>144.66695632902375</v>
          </cell>
          <cell r="S22">
            <v>123.14160260115491</v>
          </cell>
          <cell r="T22">
            <v>145.02256658050578</v>
          </cell>
          <cell r="U22">
            <v>148.98487297542223</v>
          </cell>
          <cell r="V22">
            <v>140.3064744760587</v>
          </cell>
          <cell r="W22">
            <v>145.5638815883764</v>
          </cell>
          <cell r="X22">
            <v>115.86372571929033</v>
          </cell>
          <cell r="Y22">
            <v>125.98853086440919</v>
          </cell>
          <cell r="Z22">
            <v>141.5697676064546</v>
          </cell>
          <cell r="AA22">
            <v>139.73676861475923</v>
          </cell>
          <cell r="AB22">
            <v>137.37429289745472</v>
          </cell>
          <cell r="AC22">
            <v>118.55546948593621</v>
          </cell>
          <cell r="AD22">
            <v>121.9097195623316</v>
          </cell>
          <cell r="AE22">
            <v>123.60453687075486</v>
          </cell>
        </row>
        <row r="23">
          <cell r="G23">
            <v>285.87082646496032</v>
          </cell>
          <cell r="H23">
            <v>284.87051536995608</v>
          </cell>
          <cell r="I23">
            <v>286.38156346652335</v>
          </cell>
          <cell r="J23">
            <v>292.12065892251803</v>
          </cell>
          <cell r="K23">
            <v>295.25657380571096</v>
          </cell>
          <cell r="L23">
            <v>273.72255952617945</v>
          </cell>
          <cell r="M23">
            <v>296.99142911960104</v>
          </cell>
          <cell r="N23">
            <v>303.2728886913564</v>
          </cell>
          <cell r="O23">
            <v>305.80805486181697</v>
          </cell>
          <cell r="P23">
            <v>304.02727286374443</v>
          </cell>
          <cell r="Q23">
            <v>255.67266336902762</v>
          </cell>
          <cell r="R23">
            <v>274.31306879249058</v>
          </cell>
          <cell r="S23">
            <v>295.74791991806399</v>
          </cell>
          <cell r="T23">
            <v>348.28133891832391</v>
          </cell>
          <cell r="U23">
            <v>357.82579254635169</v>
          </cell>
          <cell r="V23">
            <v>337.03000536087393</v>
          </cell>
          <cell r="W23">
            <v>341.86317827135667</v>
          </cell>
          <cell r="X23">
            <v>297.0016363582576</v>
          </cell>
          <cell r="Y23">
            <v>256.94850517252331</v>
          </cell>
          <cell r="Z23">
            <v>276.85700974362169</v>
          </cell>
          <cell r="AA23">
            <v>297.90433494381182</v>
          </cell>
          <cell r="AB23">
            <v>295.22513781900727</v>
          </cell>
          <cell r="AC23">
            <v>265.07383573829964</v>
          </cell>
          <cell r="AD23">
            <v>267.25903800414943</v>
          </cell>
          <cell r="AE23">
            <v>299.10375236482099</v>
          </cell>
        </row>
        <row r="24">
          <cell r="G24">
            <v>881.99616063500446</v>
          </cell>
          <cell r="H24">
            <v>878.90990852982929</v>
          </cell>
          <cell r="I24">
            <v>883.57190094139946</v>
          </cell>
          <cell r="J24">
            <v>866.44215822922081</v>
          </cell>
          <cell r="K24">
            <v>964.60788783349199</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947.64197928500766</v>
          </cell>
          <cell r="U24">
            <v>973.60245291650426</v>
          </cell>
          <cell r="V24">
            <v>917.00158079266578</v>
          </cell>
          <cell r="W24">
            <v>926.19414624671435</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842.12418774695084</v>
          </cell>
        </row>
      </sheetData>
      <sheetData sheetId="11">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row r="50">
          <cell r="G50">
            <v>1988</v>
          </cell>
          <cell r="H50">
            <v>1989</v>
          </cell>
          <cell r="I50">
            <v>1990</v>
          </cell>
          <cell r="J50">
            <v>1991</v>
          </cell>
          <cell r="K50">
            <v>1992</v>
          </cell>
          <cell r="L50">
            <v>1993</v>
          </cell>
          <cell r="M50">
            <v>1994</v>
          </cell>
          <cell r="N50">
            <v>1995</v>
          </cell>
          <cell r="O50">
            <v>1996</v>
          </cell>
          <cell r="P50">
            <v>1997</v>
          </cell>
          <cell r="Q50">
            <v>1998</v>
          </cell>
          <cell r="R50">
            <v>1999</v>
          </cell>
          <cell r="S50">
            <v>2000</v>
          </cell>
          <cell r="T50">
            <v>2001</v>
          </cell>
          <cell r="U50">
            <v>2002</v>
          </cell>
          <cell r="V50">
            <v>2003</v>
          </cell>
          <cell r="W50">
            <v>2004</v>
          </cell>
          <cell r="X50">
            <v>2005</v>
          </cell>
          <cell r="Y50">
            <v>2006</v>
          </cell>
          <cell r="Z50">
            <v>2007</v>
          </cell>
          <cell r="AA50">
            <v>2008</v>
          </cell>
          <cell r="AB50">
            <v>2009</v>
          </cell>
          <cell r="AC50">
            <v>2010</v>
          </cell>
          <cell r="AD50">
            <v>2011</v>
          </cell>
          <cell r="AE50">
            <v>2012</v>
          </cell>
        </row>
        <row r="51">
          <cell r="G51">
            <v>422.38208634660771</v>
          </cell>
          <cell r="H51">
            <v>420.90410493345433</v>
          </cell>
          <cell r="I51">
            <v>423.13679518832231</v>
          </cell>
          <cell r="J51">
            <v>394.67431530947567</v>
          </cell>
          <cell r="K51">
            <v>468.25061854804272</v>
          </cell>
          <cell r="L51">
            <v>344.52373444721451</v>
          </cell>
          <cell r="M51">
            <v>445.49503488725958</v>
          </cell>
          <cell r="N51">
            <v>348.28403706589631</v>
          </cell>
          <cell r="O51">
            <v>362.3397594571631</v>
          </cell>
          <cell r="P51">
            <v>371.60622405651606</v>
          </cell>
          <cell r="Q51">
            <v>312.50970489313931</v>
          </cell>
          <cell r="R51">
            <v>335.29757403102366</v>
          </cell>
          <cell r="S51">
            <v>342.2055640259951</v>
          </cell>
          <cell r="T51">
            <v>402.99180686349797</v>
          </cell>
          <cell r="U51">
            <v>414.03797570414213</v>
          </cell>
          <cell r="V51">
            <v>389.97709928167603</v>
          </cell>
          <cell r="W51">
            <v>391.37822136142915</v>
          </cell>
          <cell r="X51">
            <v>293.2540267496567</v>
          </cell>
          <cell r="Y51">
            <v>312.26727082893217</v>
          </cell>
          <cell r="Z51">
            <v>358.48883909919152</v>
          </cell>
          <cell r="AA51">
            <v>360.66110448832524</v>
          </cell>
          <cell r="AB51">
            <v>326.86508800620044</v>
          </cell>
          <cell r="AC51">
            <v>307.34855388727095</v>
          </cell>
          <cell r="AD51">
            <v>315.74630914426245</v>
          </cell>
          <cell r="AE51">
            <v>390.84711724540011</v>
          </cell>
        </row>
        <row r="52">
          <cell r="G52">
            <v>25.652573750057851</v>
          </cell>
          <cell r="H52">
            <v>25.562876348592493</v>
          </cell>
          <cell r="I52">
            <v>25.698333253680506</v>
          </cell>
          <cell r="J52">
            <v>13.848576325371896</v>
          </cell>
          <cell r="K52">
            <v>28.066991307719693</v>
          </cell>
          <cell r="L52">
            <v>16.117144199118062</v>
          </cell>
          <cell r="M52">
            <v>37.124640142297984</v>
          </cell>
          <cell r="N52">
            <v>24.163570975730682</v>
          </cell>
          <cell r="O52">
            <v>20.725655611245173</v>
          </cell>
          <cell r="P52">
            <v>16.890770559431886</v>
          </cell>
          <cell r="Q52">
            <v>14.204568678363051</v>
          </cell>
          <cell r="R52">
            <v>15.240536736838074</v>
          </cell>
          <cell r="S52">
            <v>43.601175474442854</v>
          </cell>
          <cell r="T52">
            <v>51.34627945462649</v>
          </cell>
          <cell r="U52">
            <v>52.753693876351583</v>
          </cell>
          <cell r="V52">
            <v>49.688014634735815</v>
          </cell>
          <cell r="W52">
            <v>47.389006316911583</v>
          </cell>
          <cell r="X52">
            <v>39.719600078948538</v>
          </cell>
          <cell r="Y52">
            <v>42.946811008193649</v>
          </cell>
          <cell r="Z52">
            <v>42.912847331836332</v>
          </cell>
          <cell r="AA52">
            <v>45.360843253028669</v>
          </cell>
          <cell r="AB52">
            <v>43.780346509804978</v>
          </cell>
          <cell r="AC52">
            <v>37.521853433522573</v>
          </cell>
          <cell r="AD52">
            <v>21.874406648760488</v>
          </cell>
          <cell r="AE52">
            <v>28.568841979826072</v>
          </cell>
        </row>
        <row r="53">
          <cell r="G53">
            <v>148.09067407337858</v>
          </cell>
          <cell r="H53">
            <v>147.57241187782651</v>
          </cell>
          <cell r="I53">
            <v>148.35520903287318</v>
          </cell>
          <cell r="J53">
            <v>165.79860767185514</v>
          </cell>
          <cell r="K53">
            <v>173.03383335582868</v>
          </cell>
          <cell r="L53">
            <v>144.04017279599154</v>
          </cell>
          <cell r="M53">
            <v>167.02077778073456</v>
          </cell>
          <cell r="N53">
            <v>156.95175264438686</v>
          </cell>
          <cell r="O53">
            <v>159.76203940526821</v>
          </cell>
          <cell r="P53">
            <v>160.37081910472</v>
          </cell>
          <cell r="Q53">
            <v>134.84041862377427</v>
          </cell>
          <cell r="R53">
            <v>144.66695632902378</v>
          </cell>
          <cell r="S53">
            <v>123.14160260115491</v>
          </cell>
          <cell r="T53">
            <v>145.02256658050578</v>
          </cell>
          <cell r="U53">
            <v>148.98487297542223</v>
          </cell>
          <cell r="V53">
            <v>140.30647447605867</v>
          </cell>
          <cell r="W53">
            <v>145.56388158837643</v>
          </cell>
          <cell r="X53">
            <v>115.86372571929033</v>
          </cell>
          <cell r="Y53">
            <v>125.98853086440919</v>
          </cell>
          <cell r="Z53">
            <v>141.5697676064546</v>
          </cell>
          <cell r="AA53">
            <v>139.7367686147592</v>
          </cell>
          <cell r="AB53">
            <v>137.37429289745472</v>
          </cell>
          <cell r="AC53">
            <v>118.55546948593621</v>
          </cell>
          <cell r="AD53">
            <v>121.90971956233162</v>
          </cell>
          <cell r="AE53">
            <v>123.60453687075486</v>
          </cell>
        </row>
        <row r="54">
          <cell r="G54">
            <v>285.87082646496026</v>
          </cell>
          <cell r="H54">
            <v>284.87051536995608</v>
          </cell>
          <cell r="I54">
            <v>286.38156346652335</v>
          </cell>
          <cell r="J54">
            <v>292.12065892251798</v>
          </cell>
          <cell r="K54">
            <v>295.2565738057109</v>
          </cell>
          <cell r="L54">
            <v>273.72255952617945</v>
          </cell>
          <cell r="M54">
            <v>296.99142911960104</v>
          </cell>
          <cell r="N54">
            <v>303.27288869135646</v>
          </cell>
          <cell r="O54">
            <v>305.80805486181691</v>
          </cell>
          <cell r="P54">
            <v>304.02727286374443</v>
          </cell>
          <cell r="Q54">
            <v>255.67266336902762</v>
          </cell>
          <cell r="R54">
            <v>274.31306879249058</v>
          </cell>
          <cell r="S54">
            <v>295.74791991806393</v>
          </cell>
          <cell r="T54">
            <v>348.28133891832385</v>
          </cell>
          <cell r="U54">
            <v>357.82579254635169</v>
          </cell>
          <cell r="V54">
            <v>337.03000536087387</v>
          </cell>
          <cell r="W54">
            <v>341.86317827135667</v>
          </cell>
          <cell r="X54">
            <v>297.0016363582576</v>
          </cell>
          <cell r="Y54">
            <v>256.94850517252331</v>
          </cell>
          <cell r="Z54">
            <v>276.85700974362169</v>
          </cell>
          <cell r="AA54">
            <v>297.90433494381182</v>
          </cell>
          <cell r="AB54">
            <v>295.22513781900722</v>
          </cell>
          <cell r="AC54">
            <v>265.07383573829964</v>
          </cell>
          <cell r="AD54">
            <v>267.25903800414949</v>
          </cell>
          <cell r="AE54">
            <v>299.10375236482099</v>
          </cell>
        </row>
        <row r="55">
          <cell r="G55">
            <v>881.99616063500446</v>
          </cell>
          <cell r="H55">
            <v>878.90990852982941</v>
          </cell>
          <cell r="I55">
            <v>883.57190094139935</v>
          </cell>
          <cell r="J55">
            <v>866.44215822922069</v>
          </cell>
          <cell r="K55">
            <v>964.60788783349187</v>
          </cell>
          <cell r="L55">
            <v>778.40348106905492</v>
          </cell>
          <cell r="M55">
            <v>946.6318819298931</v>
          </cell>
          <cell r="N55">
            <v>832.67224937737035</v>
          </cell>
          <cell r="O55">
            <v>848.63549634990864</v>
          </cell>
          <cell r="P55">
            <v>852.89507384849344</v>
          </cell>
          <cell r="Q55">
            <v>717.22734293522569</v>
          </cell>
          <cell r="R55">
            <v>769.51812330024813</v>
          </cell>
          <cell r="S55">
            <v>804.69619959655552</v>
          </cell>
          <cell r="T55">
            <v>947.64197928500778</v>
          </cell>
          <cell r="U55">
            <v>973.60245291650426</v>
          </cell>
          <cell r="V55">
            <v>917.00158079266578</v>
          </cell>
          <cell r="W55">
            <v>926.19414624671447</v>
          </cell>
          <cell r="X55">
            <v>745.8391027960281</v>
          </cell>
          <cell r="Y55">
            <v>738.15110558736103</v>
          </cell>
          <cell r="Z55">
            <v>819.82857199685373</v>
          </cell>
          <cell r="AA55">
            <v>843.66301387825172</v>
          </cell>
          <cell r="AB55">
            <v>803.24492655162635</v>
          </cell>
          <cell r="AC55">
            <v>728.49965144856913</v>
          </cell>
          <cell r="AD55">
            <v>726.78953384067529</v>
          </cell>
          <cell r="AE55">
            <v>842.12418774695072</v>
          </cell>
        </row>
      </sheetData>
      <sheetData sheetId="12">
        <row r="20">
          <cell r="H20">
            <v>420.90410493345433</v>
          </cell>
          <cell r="I20">
            <v>423.13679518832231</v>
          </cell>
          <cell r="J20">
            <v>394.67431530947567</v>
          </cell>
          <cell r="K20">
            <v>468.25061854804272</v>
          </cell>
          <cell r="L20">
            <v>344.52373444721451</v>
          </cell>
          <cell r="M20">
            <v>445.49503488725958</v>
          </cell>
          <cell r="N20">
            <v>348.28403706589631</v>
          </cell>
          <cell r="O20">
            <v>362.3397594571631</v>
          </cell>
          <cell r="P20">
            <v>371.60622405651606</v>
          </cell>
          <cell r="Q20">
            <v>312.50970489313931</v>
          </cell>
          <cell r="R20">
            <v>335.29757403102366</v>
          </cell>
          <cell r="S20">
            <v>342.2055640259951</v>
          </cell>
          <cell r="T20">
            <v>402.99180686349797</v>
          </cell>
          <cell r="U20">
            <v>414.03797570414213</v>
          </cell>
          <cell r="V20">
            <v>389.97709928167603</v>
          </cell>
          <cell r="W20">
            <v>391.37822136142915</v>
          </cell>
          <cell r="X20">
            <v>293.2540267496567</v>
          </cell>
          <cell r="Y20">
            <v>312.26727082893217</v>
          </cell>
          <cell r="Z20">
            <v>358.48883909919152</v>
          </cell>
          <cell r="AA20">
            <v>360.66110448832524</v>
          </cell>
          <cell r="AB20">
            <v>326.86508800620044</v>
          </cell>
          <cell r="AC20">
            <v>307.34855388727095</v>
          </cell>
          <cell r="AD20">
            <v>315.74630914426245</v>
          </cell>
          <cell r="AE20">
            <v>390.84711724540011</v>
          </cell>
        </row>
        <row r="21">
          <cell r="G21">
            <v>25.652573750057851</v>
          </cell>
          <cell r="H21">
            <v>25.562876348592493</v>
          </cell>
          <cell r="I21">
            <v>25.698333253680506</v>
          </cell>
          <cell r="J21">
            <v>13.848576325371896</v>
          </cell>
          <cell r="K21">
            <v>28.066991307719693</v>
          </cell>
          <cell r="L21">
            <v>16.117144199118062</v>
          </cell>
          <cell r="M21">
            <v>37.124640142297984</v>
          </cell>
          <cell r="N21">
            <v>24.163570975730682</v>
          </cell>
          <cell r="O21">
            <v>20.725655611245173</v>
          </cell>
          <cell r="P21">
            <v>16.890770559431886</v>
          </cell>
          <cell r="Q21">
            <v>14.204568678363051</v>
          </cell>
          <cell r="R21">
            <v>15.240536736838074</v>
          </cell>
          <cell r="S21">
            <v>43.601175474442854</v>
          </cell>
          <cell r="T21">
            <v>51.34627945462649</v>
          </cell>
          <cell r="U21">
            <v>52.753693876351583</v>
          </cell>
          <cell r="V21">
            <v>49.688014634735815</v>
          </cell>
          <cell r="W21">
            <v>47.389006316911583</v>
          </cell>
          <cell r="X21">
            <v>39.719600078948538</v>
          </cell>
          <cell r="Y21">
            <v>42.946811008193649</v>
          </cell>
          <cell r="Z21">
            <v>42.912847331836332</v>
          </cell>
          <cell r="AA21">
            <v>45.360843253028669</v>
          </cell>
          <cell r="AB21">
            <v>43.780346509804978</v>
          </cell>
          <cell r="AC21">
            <v>37.521853433522573</v>
          </cell>
          <cell r="AD21">
            <v>21.874406648760488</v>
          </cell>
          <cell r="AE21">
            <v>28.568841979826072</v>
          </cell>
        </row>
        <row r="22">
          <cell r="G22">
            <v>148.09067407337858</v>
          </cell>
          <cell r="H22">
            <v>147.57241187782651</v>
          </cell>
          <cell r="I22">
            <v>148.35520903287318</v>
          </cell>
          <cell r="J22">
            <v>165.79860767185514</v>
          </cell>
          <cell r="K22">
            <v>173.03383335582868</v>
          </cell>
          <cell r="L22">
            <v>144.04017279599154</v>
          </cell>
          <cell r="M22">
            <v>167.02077778073456</v>
          </cell>
          <cell r="N22">
            <v>156.95175264438686</v>
          </cell>
          <cell r="O22">
            <v>159.76203940526821</v>
          </cell>
          <cell r="P22">
            <v>160.37081910472</v>
          </cell>
          <cell r="Q22">
            <v>134.84041862377427</v>
          </cell>
          <cell r="R22">
            <v>144.66695632902378</v>
          </cell>
          <cell r="S22">
            <v>123.14160260115491</v>
          </cell>
          <cell r="T22">
            <v>145.02256658050578</v>
          </cell>
          <cell r="U22">
            <v>148.98487297542223</v>
          </cell>
          <cell r="V22">
            <v>140.30647447605867</v>
          </cell>
          <cell r="W22">
            <v>145.56388158837643</v>
          </cell>
          <cell r="X22">
            <v>115.86372571929033</v>
          </cell>
          <cell r="Y22">
            <v>125.98853086440919</v>
          </cell>
          <cell r="Z22">
            <v>141.5697676064546</v>
          </cell>
          <cell r="AA22">
            <v>139.7367686147592</v>
          </cell>
          <cell r="AB22">
            <v>137.37429289745472</v>
          </cell>
          <cell r="AC22">
            <v>118.55546948593621</v>
          </cell>
          <cell r="AD22">
            <v>121.90971956233162</v>
          </cell>
          <cell r="AE22">
            <v>123.60453687075486</v>
          </cell>
        </row>
        <row r="23">
          <cell r="G23">
            <v>285.87082646496026</v>
          </cell>
          <cell r="H23">
            <v>284.87051536995608</v>
          </cell>
          <cell r="I23">
            <v>286.38156346652335</v>
          </cell>
          <cell r="J23">
            <v>292.12065892251798</v>
          </cell>
          <cell r="K23">
            <v>295.2565738057109</v>
          </cell>
          <cell r="L23">
            <v>273.72255952617945</v>
          </cell>
          <cell r="M23">
            <v>296.99142911960104</v>
          </cell>
          <cell r="N23">
            <v>303.27288869135646</v>
          </cell>
          <cell r="O23">
            <v>305.80805486181691</v>
          </cell>
          <cell r="P23">
            <v>304.02727286374443</v>
          </cell>
          <cell r="Q23">
            <v>255.67266336902762</v>
          </cell>
          <cell r="R23">
            <v>274.31306879249058</v>
          </cell>
          <cell r="S23">
            <v>295.74791991806393</v>
          </cell>
          <cell r="T23">
            <v>348.28133891832385</v>
          </cell>
          <cell r="U23">
            <v>357.82579254635169</v>
          </cell>
          <cell r="V23">
            <v>337.03000536087387</v>
          </cell>
          <cell r="W23">
            <v>341.86317827135667</v>
          </cell>
          <cell r="X23">
            <v>297.0016363582576</v>
          </cell>
          <cell r="Y23">
            <v>256.94850517252331</v>
          </cell>
          <cell r="Z23">
            <v>276.85700974362169</v>
          </cell>
          <cell r="AA23">
            <v>297.90433494381182</v>
          </cell>
          <cell r="AB23">
            <v>295.22513781900722</v>
          </cell>
          <cell r="AC23">
            <v>265.07383573829964</v>
          </cell>
          <cell r="AD23">
            <v>267.25903800414949</v>
          </cell>
          <cell r="AE23">
            <v>299.10375236482099</v>
          </cell>
        </row>
        <row r="24">
          <cell r="G24">
            <v>881.99616063500446</v>
          </cell>
          <cell r="H24">
            <v>878.90990852982941</v>
          </cell>
          <cell r="I24">
            <v>883.57190094139935</v>
          </cell>
          <cell r="J24">
            <v>866.44215822922069</v>
          </cell>
          <cell r="K24">
            <v>964.60788783349187</v>
          </cell>
          <cell r="L24">
            <v>778.40348106905492</v>
          </cell>
          <cell r="M24">
            <v>946.6318819298931</v>
          </cell>
          <cell r="N24">
            <v>832.67224937737035</v>
          </cell>
          <cell r="O24">
            <v>848.63549634990864</v>
          </cell>
          <cell r="P24">
            <v>852.89507384849344</v>
          </cell>
          <cell r="Q24">
            <v>717.22734293522569</v>
          </cell>
          <cell r="R24">
            <v>769.51812330024813</v>
          </cell>
          <cell r="S24">
            <v>804.69619959655552</v>
          </cell>
          <cell r="T24">
            <v>947.64197928500778</v>
          </cell>
          <cell r="U24">
            <v>973.60245291650426</v>
          </cell>
          <cell r="V24">
            <v>917.00158079266578</v>
          </cell>
          <cell r="W24">
            <v>926.19414624671447</v>
          </cell>
          <cell r="X24">
            <v>745.8391027960281</v>
          </cell>
          <cell r="Y24">
            <v>738.15110558736103</v>
          </cell>
          <cell r="Z24">
            <v>819.82857199685373</v>
          </cell>
          <cell r="AA24">
            <v>843.66301387825172</v>
          </cell>
          <cell r="AB24">
            <v>803.24492655162635</v>
          </cell>
          <cell r="AC24">
            <v>728.49965144856913</v>
          </cell>
          <cell r="AD24">
            <v>726.78953384067529</v>
          </cell>
          <cell r="AE24">
            <v>842.12418774695072</v>
          </cell>
        </row>
      </sheetData>
      <sheetData sheetId="13"/>
      <sheetData sheetId="14"/>
      <sheetData sheetId="15"/>
      <sheetData sheetId="16">
        <row r="21">
          <cell r="G21" t="str">
            <v>Number_of_Circuits</v>
          </cell>
          <cell r="H21" t="str">
            <v>Pos_Rel</v>
          </cell>
          <cell r="I21" t="str">
            <v>ID</v>
          </cell>
        </row>
        <row r="22">
          <cell r="G22">
            <v>2</v>
          </cell>
          <cell r="H22" t="str">
            <v>Within 1 mile</v>
          </cell>
          <cell r="I22">
            <v>3337427414</v>
          </cell>
        </row>
        <row r="23">
          <cell r="G23">
            <v>1</v>
          </cell>
          <cell r="H23" t="str">
            <v>Within 1 mile</v>
          </cell>
          <cell r="I23">
            <v>3342618410</v>
          </cell>
        </row>
        <row r="24">
          <cell r="G24">
            <v>2</v>
          </cell>
          <cell r="H24" t="str">
            <v>Within 1 mile</v>
          </cell>
          <cell r="I24">
            <v>3352749805</v>
          </cell>
        </row>
        <row r="25">
          <cell r="G25">
            <v>2</v>
          </cell>
          <cell r="H25" t="str">
            <v>Not verified to be within 1 mile</v>
          </cell>
          <cell r="I25">
            <v>3349560210</v>
          </cell>
        </row>
        <row r="26">
          <cell r="G26">
            <v>1</v>
          </cell>
          <cell r="H26" t="str">
            <v>Not verified to be within 1 mile</v>
          </cell>
          <cell r="I26">
            <v>3349560228</v>
          </cell>
        </row>
        <row r="27">
          <cell r="G27">
            <v>2</v>
          </cell>
          <cell r="H27" t="str">
            <v>Not verified to be within 1 mile</v>
          </cell>
          <cell r="I27">
            <v>3349560223</v>
          </cell>
        </row>
        <row r="28">
          <cell r="G28">
            <v>1</v>
          </cell>
          <cell r="H28" t="str">
            <v>Within 165 feet</v>
          </cell>
          <cell r="I28">
            <v>3342618062</v>
          </cell>
        </row>
        <row r="29">
          <cell r="G29">
            <v>5</v>
          </cell>
          <cell r="H29" t="str">
            <v>Within 165 feet</v>
          </cell>
          <cell r="I29">
            <v>3349559673</v>
          </cell>
        </row>
        <row r="30">
          <cell r="G30">
            <v>7</v>
          </cell>
          <cell r="H30" t="str">
            <v>Within 165 feet</v>
          </cell>
          <cell r="I30">
            <v>3337405809</v>
          </cell>
        </row>
        <row r="31">
          <cell r="G31">
            <v>4</v>
          </cell>
          <cell r="H31" t="str">
            <v>Within 40 feet</v>
          </cell>
          <cell r="I31">
            <v>3337405811</v>
          </cell>
        </row>
        <row r="32">
          <cell r="G32">
            <v>4</v>
          </cell>
          <cell r="H32" t="str">
            <v>Within 1 mile</v>
          </cell>
          <cell r="I32">
            <v>3337405841</v>
          </cell>
        </row>
        <row r="33">
          <cell r="G33">
            <v>3</v>
          </cell>
          <cell r="H33" t="str">
            <v>Within 165 feet</v>
          </cell>
          <cell r="I33">
            <v>3337405851</v>
          </cell>
        </row>
        <row r="34">
          <cell r="G34">
            <v>1</v>
          </cell>
          <cell r="H34" t="str">
            <v>Within 1 mile</v>
          </cell>
          <cell r="I34">
            <v>3352750258</v>
          </cell>
        </row>
        <row r="35">
          <cell r="G35">
            <v>8</v>
          </cell>
          <cell r="H35" t="str">
            <v>Within 165 feet</v>
          </cell>
          <cell r="I35">
            <v>3337405875</v>
          </cell>
        </row>
        <row r="36">
          <cell r="G36">
            <v>6</v>
          </cell>
          <cell r="H36" t="str">
            <v>Within 165 feet</v>
          </cell>
          <cell r="I36">
            <v>3337405876</v>
          </cell>
        </row>
        <row r="37">
          <cell r="G37">
            <v>2</v>
          </cell>
          <cell r="H37" t="str">
            <v>Within 165 feet</v>
          </cell>
          <cell r="I37">
            <v>3342618042</v>
          </cell>
        </row>
        <row r="38">
          <cell r="G38">
            <v>4</v>
          </cell>
          <cell r="H38" t="str">
            <v>Within 1 mile</v>
          </cell>
          <cell r="I38">
            <v>3365669816</v>
          </cell>
        </row>
        <row r="39">
          <cell r="G39">
            <v>3</v>
          </cell>
          <cell r="H39" t="str">
            <v>Within 40 feet</v>
          </cell>
          <cell r="I39">
            <v>3337405945</v>
          </cell>
        </row>
        <row r="40">
          <cell r="G40">
            <v>2</v>
          </cell>
          <cell r="H40" t="str">
            <v>Within 1 mile</v>
          </cell>
          <cell r="I40">
            <v>3337428205</v>
          </cell>
        </row>
        <row r="41">
          <cell r="G41">
            <v>2</v>
          </cell>
          <cell r="H41" t="str">
            <v>Not Verified to be within 1 mile</v>
          </cell>
          <cell r="I41">
            <v>3342618238</v>
          </cell>
        </row>
        <row r="42">
          <cell r="G42">
            <v>2</v>
          </cell>
          <cell r="H42" t="str">
            <v>Not Verified to be within 1 mile</v>
          </cell>
          <cell r="I42">
            <v>3342618215</v>
          </cell>
        </row>
        <row r="43">
          <cell r="G43">
            <v>3</v>
          </cell>
          <cell r="H43" t="str">
            <v>Within 1 mile</v>
          </cell>
          <cell r="I43">
            <v>3337405994</v>
          </cell>
        </row>
        <row r="44">
          <cell r="G44">
            <v>1</v>
          </cell>
          <cell r="H44" t="str">
            <v>Within 40 feet</v>
          </cell>
          <cell r="I44">
            <v>3349559578</v>
          </cell>
        </row>
        <row r="45">
          <cell r="G45">
            <v>3</v>
          </cell>
          <cell r="H45" t="str">
            <v>Not Verified to be within 1 mile</v>
          </cell>
          <cell r="I45">
            <v>3342618203</v>
          </cell>
        </row>
        <row r="46">
          <cell r="G46">
            <v>8</v>
          </cell>
          <cell r="H46" t="str">
            <v>Within 165 feet</v>
          </cell>
          <cell r="I46">
            <v>3337406029</v>
          </cell>
        </row>
        <row r="47">
          <cell r="G47">
            <v>6</v>
          </cell>
          <cell r="H47" t="str">
            <v>Within 40 feet</v>
          </cell>
          <cell r="I47">
            <v>3337406039</v>
          </cell>
        </row>
        <row r="48">
          <cell r="G48">
            <v>5</v>
          </cell>
          <cell r="H48" t="str">
            <v>Within 40 feet</v>
          </cell>
          <cell r="I48">
            <v>3337427457</v>
          </cell>
        </row>
        <row r="49">
          <cell r="G49">
            <v>3</v>
          </cell>
          <cell r="H49" t="str">
            <v>Within 40 feet</v>
          </cell>
          <cell r="I49">
            <v>3352750139</v>
          </cell>
        </row>
        <row r="50">
          <cell r="G50">
            <v>1</v>
          </cell>
          <cell r="H50" t="str">
            <v>Within 40 feet</v>
          </cell>
          <cell r="I50">
            <v>3352750138</v>
          </cell>
        </row>
        <row r="51">
          <cell r="G51">
            <v>1</v>
          </cell>
          <cell r="H51" t="str">
            <v>Not Verified to be within 1 mile</v>
          </cell>
          <cell r="I51">
            <v>3342618050</v>
          </cell>
        </row>
        <row r="52">
          <cell r="G52">
            <v>5</v>
          </cell>
          <cell r="H52" t="str">
            <v>Within 165 feet</v>
          </cell>
          <cell r="I52">
            <v>3337406065</v>
          </cell>
        </row>
        <row r="53">
          <cell r="G53">
            <v>1</v>
          </cell>
          <cell r="H53" t="str">
            <v>Within 1 mile</v>
          </cell>
          <cell r="I53">
            <v>3337406075</v>
          </cell>
        </row>
        <row r="54">
          <cell r="G54">
            <v>4</v>
          </cell>
          <cell r="H54" t="str">
            <v>Within 40 feet</v>
          </cell>
          <cell r="I54">
            <v>3353097876</v>
          </cell>
        </row>
        <row r="55">
          <cell r="G55">
            <v>2</v>
          </cell>
          <cell r="H55" t="str">
            <v>Not Verified to be within 1 mile</v>
          </cell>
          <cell r="I55">
            <v>3342618108</v>
          </cell>
        </row>
        <row r="56">
          <cell r="G56">
            <v>5</v>
          </cell>
          <cell r="H56" t="str">
            <v>Within 1 mile</v>
          </cell>
          <cell r="I56">
            <v>3337406092</v>
          </cell>
        </row>
        <row r="57">
          <cell r="G57">
            <v>4</v>
          </cell>
          <cell r="H57" t="str">
            <v>Within 40 feet</v>
          </cell>
          <cell r="I57">
            <v>3349559515</v>
          </cell>
        </row>
        <row r="58">
          <cell r="G58">
            <v>3</v>
          </cell>
          <cell r="H58" t="str">
            <v>Within 40 feet</v>
          </cell>
          <cell r="I58">
            <v>3337406222</v>
          </cell>
        </row>
        <row r="59">
          <cell r="G59">
            <v>1</v>
          </cell>
          <cell r="H59" t="str">
            <v>Within 40 feet</v>
          </cell>
          <cell r="I59">
            <v>3349559567</v>
          </cell>
        </row>
        <row r="60">
          <cell r="G60">
            <v>3</v>
          </cell>
          <cell r="H60" t="str">
            <v>Not verified to be within 1 mile</v>
          </cell>
          <cell r="I60">
            <v>3337406235</v>
          </cell>
        </row>
        <row r="61">
          <cell r="G61">
            <v>3</v>
          </cell>
          <cell r="H61" t="str">
            <v>Not Verified to be within 1 mile</v>
          </cell>
          <cell r="I61">
            <v>3337406236</v>
          </cell>
        </row>
        <row r="62">
          <cell r="G62">
            <v>1</v>
          </cell>
          <cell r="H62" t="str">
            <v>Within 1 mile</v>
          </cell>
          <cell r="I62">
            <v>3337427508</v>
          </cell>
        </row>
        <row r="63">
          <cell r="G63">
            <v>9</v>
          </cell>
          <cell r="H63" t="str">
            <v>Within 40 feet</v>
          </cell>
          <cell r="I63">
            <v>3337406253</v>
          </cell>
        </row>
        <row r="64">
          <cell r="G64">
            <v>1</v>
          </cell>
          <cell r="H64" t="str">
            <v>Not Verified to be within 1 mile</v>
          </cell>
          <cell r="I64">
            <v>3342618167</v>
          </cell>
        </row>
        <row r="65">
          <cell r="G65">
            <v>1</v>
          </cell>
          <cell r="H65" t="str">
            <v>Not Verified to be within 1 mile</v>
          </cell>
          <cell r="I65">
            <v>3342618232</v>
          </cell>
        </row>
        <row r="66">
          <cell r="G66">
            <v>2</v>
          </cell>
          <cell r="H66" t="str">
            <v>Within 40 feet</v>
          </cell>
          <cell r="I66">
            <v>3349559646</v>
          </cell>
        </row>
        <row r="67">
          <cell r="G67">
            <v>2</v>
          </cell>
          <cell r="H67" t="str">
            <v>Within 1 mile</v>
          </cell>
          <cell r="I67">
            <v>3342618182</v>
          </cell>
        </row>
        <row r="68">
          <cell r="G68">
            <v>2</v>
          </cell>
          <cell r="H68" t="str">
            <v>Not Verified to be within 1 mile</v>
          </cell>
          <cell r="I68">
            <v>3337406279</v>
          </cell>
        </row>
        <row r="69">
          <cell r="G69">
            <v>1</v>
          </cell>
          <cell r="H69" t="str">
            <v>Within 40 feet</v>
          </cell>
          <cell r="I69">
            <v>3349559565</v>
          </cell>
        </row>
        <row r="70">
          <cell r="G70">
            <v>3</v>
          </cell>
          <cell r="H70" t="str">
            <v>Within 165 feet</v>
          </cell>
          <cell r="I70">
            <v>3337406291</v>
          </cell>
        </row>
        <row r="71">
          <cell r="G71">
            <v>1</v>
          </cell>
          <cell r="H71" t="str">
            <v>Not Verified to be within 1 mile</v>
          </cell>
          <cell r="I71">
            <v>3342618333</v>
          </cell>
        </row>
        <row r="72">
          <cell r="G72">
            <v>1</v>
          </cell>
          <cell r="H72" t="str">
            <v>Not verified to be within 1 mile</v>
          </cell>
          <cell r="I72">
            <v>3349560041</v>
          </cell>
        </row>
        <row r="73">
          <cell r="G73">
            <v>1</v>
          </cell>
          <cell r="H73" t="str">
            <v>Not verified to be within 1 mile</v>
          </cell>
          <cell r="I73">
            <v>3349560331</v>
          </cell>
        </row>
        <row r="74">
          <cell r="G74">
            <v>2</v>
          </cell>
          <cell r="H74" t="str">
            <v>Within 1 mile</v>
          </cell>
          <cell r="I74">
            <v>3342618130</v>
          </cell>
        </row>
        <row r="75">
          <cell r="G75">
            <v>4</v>
          </cell>
          <cell r="H75" t="str">
            <v>Within 165 feet</v>
          </cell>
          <cell r="I75">
            <v>3353098108</v>
          </cell>
        </row>
        <row r="76">
          <cell r="G76">
            <v>2</v>
          </cell>
          <cell r="H76" t="str">
            <v>Within 40 feet</v>
          </cell>
          <cell r="I76">
            <v>3337406325</v>
          </cell>
        </row>
        <row r="77">
          <cell r="G77">
            <v>2</v>
          </cell>
          <cell r="H77" t="str">
            <v>Within 165 feet</v>
          </cell>
          <cell r="I77">
            <v>3337406328</v>
          </cell>
        </row>
        <row r="78">
          <cell r="G78">
            <v>4</v>
          </cell>
          <cell r="H78" t="str">
            <v>Within 165 feet</v>
          </cell>
          <cell r="I78">
            <v>3349559676</v>
          </cell>
        </row>
        <row r="79">
          <cell r="G79">
            <v>5</v>
          </cell>
          <cell r="H79" t="str">
            <v>Not verified to be within 1 mile</v>
          </cell>
          <cell r="I79">
            <v>3349560178</v>
          </cell>
        </row>
        <row r="80">
          <cell r="G80">
            <v>6</v>
          </cell>
          <cell r="H80" t="str">
            <v>Within 165 feet</v>
          </cell>
          <cell r="I80">
            <v>3337406371</v>
          </cell>
        </row>
        <row r="81">
          <cell r="G81">
            <v>2</v>
          </cell>
          <cell r="H81" t="str">
            <v>Within 1 mile</v>
          </cell>
          <cell r="I81">
            <v>3342617827</v>
          </cell>
        </row>
        <row r="82">
          <cell r="G82">
            <v>2</v>
          </cell>
          <cell r="H82" t="str">
            <v>Within 1 mile</v>
          </cell>
          <cell r="I82">
            <v>3337406374</v>
          </cell>
        </row>
        <row r="83">
          <cell r="G83">
            <v>3</v>
          </cell>
          <cell r="H83" t="str">
            <v>Within 1 mile</v>
          </cell>
          <cell r="I83">
            <v>3337428236</v>
          </cell>
        </row>
        <row r="84">
          <cell r="G84">
            <v>2</v>
          </cell>
          <cell r="H84" t="str">
            <v>Within 165 feet</v>
          </cell>
          <cell r="I84">
            <v>3337406412</v>
          </cell>
        </row>
        <row r="85">
          <cell r="G85">
            <v>1</v>
          </cell>
          <cell r="H85" t="str">
            <v>Not verified to be within 1 mile</v>
          </cell>
          <cell r="I85">
            <v>3349560076</v>
          </cell>
        </row>
        <row r="86">
          <cell r="G86">
            <v>2</v>
          </cell>
          <cell r="H86" t="str">
            <v>Not Verified to be within 1 mile</v>
          </cell>
          <cell r="I86">
            <v>3342618126</v>
          </cell>
        </row>
        <row r="87">
          <cell r="G87">
            <v>1</v>
          </cell>
          <cell r="H87" t="str">
            <v>Not Verified to be within 1 mile</v>
          </cell>
          <cell r="I87">
            <v>3342618089</v>
          </cell>
        </row>
        <row r="88">
          <cell r="G88">
            <v>2</v>
          </cell>
          <cell r="H88" t="str">
            <v>Within 165 feet</v>
          </cell>
          <cell r="I88">
            <v>3352749992</v>
          </cell>
        </row>
        <row r="89">
          <cell r="G89">
            <v>1</v>
          </cell>
          <cell r="H89" t="str">
            <v>Within 165 feet</v>
          </cell>
          <cell r="I89">
            <v>3338290484</v>
          </cell>
        </row>
        <row r="90">
          <cell r="G90">
            <v>1</v>
          </cell>
          <cell r="H90" t="str">
            <v>Not Verified to be within 1 mile</v>
          </cell>
          <cell r="I90">
            <v>3342618281</v>
          </cell>
        </row>
        <row r="91">
          <cell r="G91">
            <v>3</v>
          </cell>
          <cell r="H91" t="str">
            <v>Within 40 feet</v>
          </cell>
          <cell r="I91">
            <v>3337406568</v>
          </cell>
        </row>
        <row r="92">
          <cell r="G92">
            <v>2</v>
          </cell>
          <cell r="H92" t="str">
            <v>Within 1 mile</v>
          </cell>
          <cell r="I92">
            <v>3352749896</v>
          </cell>
        </row>
        <row r="93">
          <cell r="G93">
            <v>4</v>
          </cell>
          <cell r="H93" t="str">
            <v>Within 165 feet</v>
          </cell>
          <cell r="I93">
            <v>3337406590</v>
          </cell>
        </row>
        <row r="94">
          <cell r="G94">
            <v>4</v>
          </cell>
          <cell r="H94" t="str">
            <v>Within 40 feet</v>
          </cell>
          <cell r="I94">
            <v>3337406602</v>
          </cell>
        </row>
        <row r="95">
          <cell r="G95">
            <v>2</v>
          </cell>
          <cell r="H95" t="str">
            <v>Within 1 mile</v>
          </cell>
          <cell r="I95">
            <v>3352749982</v>
          </cell>
        </row>
        <row r="96">
          <cell r="G96">
            <v>1</v>
          </cell>
          <cell r="H96" t="str">
            <v>Not Verified to be within 1 mile</v>
          </cell>
          <cell r="I96">
            <v>3337406632</v>
          </cell>
        </row>
        <row r="97">
          <cell r="G97">
            <v>3</v>
          </cell>
          <cell r="H97" t="str">
            <v>Within 165 feet</v>
          </cell>
          <cell r="I97">
            <v>3337406649</v>
          </cell>
        </row>
        <row r="98">
          <cell r="G98">
            <v>2</v>
          </cell>
          <cell r="H98" t="str">
            <v>Not verified to be within 1 mile</v>
          </cell>
          <cell r="I98">
            <v>3349559693</v>
          </cell>
        </row>
        <row r="99">
          <cell r="G99">
            <v>2</v>
          </cell>
          <cell r="H99" t="str">
            <v>Within 1 mile</v>
          </cell>
          <cell r="I99">
            <v>3353097619</v>
          </cell>
        </row>
        <row r="100">
          <cell r="G100">
            <v>2</v>
          </cell>
          <cell r="H100" t="str">
            <v>Not verified to be within 1 mile</v>
          </cell>
          <cell r="I100">
            <v>3349559868</v>
          </cell>
        </row>
        <row r="101">
          <cell r="G101">
            <v>1</v>
          </cell>
          <cell r="H101" t="str">
            <v>Within 1 mile</v>
          </cell>
          <cell r="I101">
            <v>3342618366</v>
          </cell>
        </row>
        <row r="102">
          <cell r="G102">
            <v>3</v>
          </cell>
          <cell r="H102" t="str">
            <v>Not verified to be within 1 mile</v>
          </cell>
          <cell r="I102">
            <v>3349560078</v>
          </cell>
        </row>
        <row r="103">
          <cell r="G103">
            <v>4</v>
          </cell>
          <cell r="H103" t="str">
            <v>Within 1 mile</v>
          </cell>
          <cell r="I103">
            <v>3337406789</v>
          </cell>
        </row>
        <row r="104">
          <cell r="G104">
            <v>3</v>
          </cell>
          <cell r="H104" t="str">
            <v>Within 1 mile</v>
          </cell>
          <cell r="I104">
            <v>3337406795</v>
          </cell>
        </row>
        <row r="105">
          <cell r="G105">
            <v>2</v>
          </cell>
          <cell r="H105" t="str">
            <v>Within 1 mile</v>
          </cell>
          <cell r="I105">
            <v>3337406808</v>
          </cell>
        </row>
        <row r="106">
          <cell r="G106">
            <v>4</v>
          </cell>
          <cell r="H106" t="str">
            <v>Within 1 mile</v>
          </cell>
          <cell r="I106">
            <v>3337406818</v>
          </cell>
        </row>
        <row r="107">
          <cell r="G107">
            <v>0</v>
          </cell>
          <cell r="H107" t="str">
            <v>Within 165 feet</v>
          </cell>
          <cell r="I107">
            <v>3337406821</v>
          </cell>
        </row>
        <row r="108">
          <cell r="G108">
            <v>0</v>
          </cell>
          <cell r="H108" t="str">
            <v>Within 1 mile</v>
          </cell>
          <cell r="I108">
            <v>3337406822</v>
          </cell>
        </row>
        <row r="109">
          <cell r="G109">
            <v>2</v>
          </cell>
          <cell r="H109" t="str">
            <v>Within 1 mile</v>
          </cell>
          <cell r="I109">
            <v>3352749976</v>
          </cell>
        </row>
        <row r="110">
          <cell r="G110">
            <v>7</v>
          </cell>
          <cell r="H110" t="str">
            <v>Within 40 feet</v>
          </cell>
          <cell r="I110">
            <v>3337406824</v>
          </cell>
        </row>
        <row r="111">
          <cell r="G111">
            <v>5</v>
          </cell>
          <cell r="H111" t="str">
            <v>Within 1 mile</v>
          </cell>
          <cell r="I111">
            <v>3337406842</v>
          </cell>
        </row>
        <row r="112">
          <cell r="G112">
            <v>3</v>
          </cell>
          <cell r="H112" t="str">
            <v>Within 1 mile</v>
          </cell>
          <cell r="I112">
            <v>3341136911</v>
          </cell>
        </row>
        <row r="113">
          <cell r="G113">
            <v>1</v>
          </cell>
          <cell r="H113" t="str">
            <v>Not Verified to be within 1 mile</v>
          </cell>
          <cell r="I113">
            <v>3342618111</v>
          </cell>
        </row>
        <row r="114">
          <cell r="G114">
            <v>3</v>
          </cell>
          <cell r="H114" t="str">
            <v>Not Verified to be within 1 mile</v>
          </cell>
          <cell r="I114">
            <v>3342618095</v>
          </cell>
        </row>
        <row r="115">
          <cell r="G115">
            <v>5</v>
          </cell>
          <cell r="H115" t="str">
            <v>Within 1 mile</v>
          </cell>
          <cell r="I115">
            <v>3337406867</v>
          </cell>
        </row>
        <row r="116">
          <cell r="G116">
            <v>2</v>
          </cell>
          <cell r="H116" t="str">
            <v>Within 1 mile</v>
          </cell>
          <cell r="I116">
            <v>3337406868</v>
          </cell>
        </row>
        <row r="117">
          <cell r="G117">
            <v>2</v>
          </cell>
          <cell r="H117" t="str">
            <v>Not Verified to be within 1 mile</v>
          </cell>
          <cell r="I117">
            <v>3342618197</v>
          </cell>
        </row>
        <row r="118">
          <cell r="G118">
            <v>2</v>
          </cell>
          <cell r="H118" t="str">
            <v>Within 165 feet</v>
          </cell>
          <cell r="I118">
            <v>3337406880</v>
          </cell>
        </row>
        <row r="119">
          <cell r="G119">
            <v>2</v>
          </cell>
          <cell r="H119" t="str">
            <v>Within 165 feet</v>
          </cell>
          <cell r="I119">
            <v>3349560088</v>
          </cell>
        </row>
        <row r="120">
          <cell r="G120">
            <v>2</v>
          </cell>
          <cell r="H120" t="str">
            <v>Within 1 mile</v>
          </cell>
          <cell r="I120">
            <v>3352750254</v>
          </cell>
        </row>
        <row r="121">
          <cell r="G121">
            <v>2</v>
          </cell>
          <cell r="H121" t="str">
            <v>Within 165 feet</v>
          </cell>
          <cell r="I121">
            <v>3337406994</v>
          </cell>
        </row>
        <row r="122">
          <cell r="G122">
            <v>2</v>
          </cell>
          <cell r="H122" t="str">
            <v>Within 165 feet</v>
          </cell>
          <cell r="I122">
            <v>3337406995</v>
          </cell>
        </row>
        <row r="123">
          <cell r="G123">
            <v>2</v>
          </cell>
          <cell r="H123" t="str">
            <v>Within 165 feet</v>
          </cell>
          <cell r="I123">
            <v>3337407000</v>
          </cell>
        </row>
        <row r="124">
          <cell r="G124">
            <v>1</v>
          </cell>
          <cell r="H124" t="str">
            <v>Within 165 feet</v>
          </cell>
          <cell r="I124">
            <v>3337407041</v>
          </cell>
        </row>
        <row r="125">
          <cell r="G125">
            <v>1</v>
          </cell>
          <cell r="H125" t="str">
            <v>Within 165 feet</v>
          </cell>
          <cell r="I125">
            <v>3349560137</v>
          </cell>
        </row>
        <row r="126">
          <cell r="G126">
            <v>1</v>
          </cell>
          <cell r="H126" t="str">
            <v>Within 1 mile</v>
          </cell>
          <cell r="I126">
            <v>3337428131</v>
          </cell>
        </row>
        <row r="127">
          <cell r="G127">
            <v>15</v>
          </cell>
          <cell r="H127" t="str">
            <v>Within 165 feet</v>
          </cell>
          <cell r="I127">
            <v>3337407067</v>
          </cell>
        </row>
        <row r="128">
          <cell r="G128">
            <v>3</v>
          </cell>
          <cell r="H128" t="str">
            <v>Not verified to be within 1 mile</v>
          </cell>
          <cell r="I128">
            <v>3349559961</v>
          </cell>
        </row>
        <row r="129">
          <cell r="G129">
            <v>2</v>
          </cell>
          <cell r="H129" t="str">
            <v>Within 1 mile</v>
          </cell>
          <cell r="I129">
            <v>3352749859</v>
          </cell>
        </row>
        <row r="130">
          <cell r="G130">
            <v>2</v>
          </cell>
          <cell r="H130" t="str">
            <v>Not verified to be within 1 mile</v>
          </cell>
          <cell r="I130">
            <v>3337407118</v>
          </cell>
        </row>
        <row r="131">
          <cell r="G131">
            <v>1</v>
          </cell>
          <cell r="H131" t="str">
            <v>Within 1 mile</v>
          </cell>
          <cell r="I131">
            <v>3337407116</v>
          </cell>
        </row>
        <row r="132">
          <cell r="G132">
            <v>2</v>
          </cell>
          <cell r="H132" t="str">
            <v>Within 1 mile</v>
          </cell>
          <cell r="I132">
            <v>3352750273</v>
          </cell>
        </row>
        <row r="133">
          <cell r="G133">
            <v>1</v>
          </cell>
          <cell r="H133" t="str">
            <v>Not verified to be within 1 mile</v>
          </cell>
          <cell r="I133">
            <v>3349560072</v>
          </cell>
        </row>
        <row r="134">
          <cell r="G134">
            <v>2</v>
          </cell>
          <cell r="H134" t="str">
            <v>Not verified to be within 1 mile</v>
          </cell>
          <cell r="I134">
            <v>3349559794</v>
          </cell>
        </row>
        <row r="135">
          <cell r="G135">
            <v>4</v>
          </cell>
          <cell r="H135" t="str">
            <v>Within 40 feet</v>
          </cell>
          <cell r="I135">
            <v>3337407138</v>
          </cell>
        </row>
        <row r="136">
          <cell r="G136">
            <v>0</v>
          </cell>
          <cell r="H136" t="str">
            <v>Within 1 mile</v>
          </cell>
          <cell r="I136">
            <v>3352750212</v>
          </cell>
        </row>
        <row r="137">
          <cell r="G137">
            <v>1</v>
          </cell>
          <cell r="H137" t="str">
            <v>Not Verified to be within 1 mile</v>
          </cell>
          <cell r="I137">
            <v>3342618103</v>
          </cell>
        </row>
        <row r="138">
          <cell r="G138">
            <v>6</v>
          </cell>
          <cell r="H138" t="str">
            <v>Within 1 mile</v>
          </cell>
          <cell r="I138">
            <v>3337407183</v>
          </cell>
        </row>
        <row r="139">
          <cell r="G139">
            <v>1</v>
          </cell>
          <cell r="H139" t="str">
            <v>Within 1 mile</v>
          </cell>
          <cell r="I139">
            <v>3337428299</v>
          </cell>
        </row>
        <row r="140">
          <cell r="G140">
            <v>1</v>
          </cell>
          <cell r="H140" t="str">
            <v>Within 165 feet</v>
          </cell>
          <cell r="I140">
            <v>3337407204</v>
          </cell>
        </row>
        <row r="141">
          <cell r="G141">
            <v>4</v>
          </cell>
          <cell r="H141" t="str">
            <v>Within 40 feet</v>
          </cell>
          <cell r="I141">
            <v>3337407237</v>
          </cell>
        </row>
        <row r="142">
          <cell r="G142">
            <v>2</v>
          </cell>
          <cell r="H142" t="str">
            <v>Within 1 mile</v>
          </cell>
          <cell r="I142">
            <v>3337407254</v>
          </cell>
        </row>
        <row r="143">
          <cell r="G143">
            <v>1</v>
          </cell>
          <cell r="H143" t="str">
            <v>Not Verified to be within 1 mile</v>
          </cell>
          <cell r="I143">
            <v>3342618135</v>
          </cell>
        </row>
        <row r="144">
          <cell r="G144">
            <v>17</v>
          </cell>
          <cell r="H144" t="str">
            <v>Within 165 feet</v>
          </cell>
          <cell r="I144">
            <v>3337407277</v>
          </cell>
        </row>
        <row r="145">
          <cell r="G145">
            <v>3</v>
          </cell>
          <cell r="H145" t="str">
            <v>Within 1 mile</v>
          </cell>
          <cell r="I145">
            <v>3337428017</v>
          </cell>
        </row>
        <row r="146">
          <cell r="G146">
            <v>6</v>
          </cell>
          <cell r="H146" t="str">
            <v>Within 165 feet</v>
          </cell>
          <cell r="I146">
            <v>3337407283</v>
          </cell>
        </row>
        <row r="147">
          <cell r="G147">
            <v>2</v>
          </cell>
          <cell r="H147" t="str">
            <v>Not verified to be within 1 mile</v>
          </cell>
          <cell r="I147">
            <v>3349560031</v>
          </cell>
        </row>
        <row r="148">
          <cell r="G148">
            <v>1</v>
          </cell>
          <cell r="H148" t="str">
            <v>Within 1 mile</v>
          </cell>
          <cell r="I148">
            <v>3342617843</v>
          </cell>
        </row>
        <row r="149">
          <cell r="G149">
            <v>8</v>
          </cell>
          <cell r="H149" t="str">
            <v>Within 165 feet</v>
          </cell>
          <cell r="I149">
            <v>3337407300</v>
          </cell>
        </row>
        <row r="150">
          <cell r="G150">
            <v>2</v>
          </cell>
          <cell r="H150" t="str">
            <v>Within 165 feet</v>
          </cell>
          <cell r="I150">
            <v>3337407303</v>
          </cell>
        </row>
        <row r="151">
          <cell r="G151">
            <v>1</v>
          </cell>
          <cell r="H151" t="str">
            <v>Within 165 feet</v>
          </cell>
          <cell r="I151">
            <v>3342618041</v>
          </cell>
        </row>
        <row r="152">
          <cell r="G152">
            <v>1</v>
          </cell>
          <cell r="H152" t="str">
            <v>Within 1 mile</v>
          </cell>
          <cell r="I152">
            <v>3353098092</v>
          </cell>
        </row>
        <row r="153">
          <cell r="G153">
            <v>5</v>
          </cell>
          <cell r="H153" t="str">
            <v>Within 40 feet</v>
          </cell>
          <cell r="I153">
            <v>3353097805</v>
          </cell>
        </row>
        <row r="154">
          <cell r="G154">
            <v>8</v>
          </cell>
          <cell r="H154" t="str">
            <v>Within 40 feet</v>
          </cell>
          <cell r="I154">
            <v>3337430122</v>
          </cell>
        </row>
        <row r="155">
          <cell r="G155">
            <v>2</v>
          </cell>
          <cell r="H155" t="str">
            <v>Within 1 mile</v>
          </cell>
          <cell r="I155">
            <v>3342618390</v>
          </cell>
        </row>
        <row r="156">
          <cell r="G156">
            <v>2</v>
          </cell>
          <cell r="H156" t="str">
            <v>Within 165 feet</v>
          </cell>
          <cell r="I156">
            <v>3342618358</v>
          </cell>
        </row>
        <row r="157">
          <cell r="G157">
            <v>2</v>
          </cell>
          <cell r="H157" t="str">
            <v>Within 165 feet</v>
          </cell>
          <cell r="I157">
            <v>3342618316</v>
          </cell>
        </row>
        <row r="158">
          <cell r="G158">
            <v>1</v>
          </cell>
          <cell r="H158" t="str">
            <v>Within 165 feet</v>
          </cell>
          <cell r="I158">
            <v>3337407432</v>
          </cell>
        </row>
        <row r="159">
          <cell r="G159">
            <v>2</v>
          </cell>
          <cell r="H159" t="str">
            <v>Within 165 feet</v>
          </cell>
          <cell r="I159">
            <v>3342617461</v>
          </cell>
        </row>
        <row r="160">
          <cell r="G160">
            <v>1</v>
          </cell>
          <cell r="H160" t="str">
            <v>Not Verified to be within 1 mile</v>
          </cell>
          <cell r="I160">
            <v>3342618150</v>
          </cell>
        </row>
        <row r="161">
          <cell r="G161">
            <v>3</v>
          </cell>
          <cell r="H161" t="str">
            <v>Not Verified to be within 1 mile</v>
          </cell>
          <cell r="I161">
            <v>3342617892</v>
          </cell>
        </row>
        <row r="162">
          <cell r="G162">
            <v>2</v>
          </cell>
          <cell r="H162" t="str">
            <v>Within 165 feet</v>
          </cell>
          <cell r="I162">
            <v>3337407446</v>
          </cell>
        </row>
        <row r="163">
          <cell r="G163">
            <v>1</v>
          </cell>
          <cell r="H163" t="str">
            <v>Within 1 mile</v>
          </cell>
          <cell r="I163">
            <v>3337407462</v>
          </cell>
        </row>
        <row r="164">
          <cell r="G164">
            <v>10</v>
          </cell>
          <cell r="H164" t="str">
            <v>Within 165 feet</v>
          </cell>
          <cell r="I164">
            <v>3337407478</v>
          </cell>
        </row>
        <row r="165">
          <cell r="G165">
            <v>15</v>
          </cell>
          <cell r="H165" t="str">
            <v>Within 40 feet</v>
          </cell>
          <cell r="I165">
            <v>3337407492</v>
          </cell>
        </row>
        <row r="166">
          <cell r="G166">
            <v>2</v>
          </cell>
          <cell r="H166" t="str">
            <v>Within 1 mile</v>
          </cell>
          <cell r="I166">
            <v>3337407495</v>
          </cell>
        </row>
        <row r="167">
          <cell r="G167">
            <v>4</v>
          </cell>
          <cell r="H167" t="str">
            <v>Within 40 feet</v>
          </cell>
          <cell r="I167">
            <v>3349559549</v>
          </cell>
        </row>
        <row r="168">
          <cell r="G168">
            <v>5</v>
          </cell>
          <cell r="H168" t="str">
            <v>Within 165 feet</v>
          </cell>
          <cell r="I168">
            <v>3337407512</v>
          </cell>
        </row>
        <row r="169">
          <cell r="G169">
            <v>2</v>
          </cell>
          <cell r="H169" t="str">
            <v>Not Verified to be within 1 mile</v>
          </cell>
          <cell r="I169">
            <v>3342618415</v>
          </cell>
        </row>
        <row r="170">
          <cell r="G170">
            <v>3</v>
          </cell>
          <cell r="H170" t="str">
            <v>Within 40 feet</v>
          </cell>
          <cell r="I170">
            <v>3337407551</v>
          </cell>
        </row>
        <row r="171">
          <cell r="G171">
            <v>2</v>
          </cell>
          <cell r="H171" t="str">
            <v>Within 40 feet</v>
          </cell>
          <cell r="I171">
            <v>3353097803</v>
          </cell>
        </row>
        <row r="172">
          <cell r="G172">
            <v>1</v>
          </cell>
          <cell r="H172" t="str">
            <v>Within 165 feet</v>
          </cell>
          <cell r="I172">
            <v>3342618045</v>
          </cell>
        </row>
        <row r="173">
          <cell r="G173">
            <v>3</v>
          </cell>
          <cell r="H173" t="str">
            <v>Within 1 mile</v>
          </cell>
          <cell r="I173">
            <v>3342618189</v>
          </cell>
        </row>
        <row r="174">
          <cell r="G174">
            <v>3</v>
          </cell>
          <cell r="H174" t="str">
            <v>Within 165 feet</v>
          </cell>
          <cell r="I174">
            <v>3349559930</v>
          </cell>
        </row>
        <row r="175">
          <cell r="G175">
            <v>6</v>
          </cell>
          <cell r="H175" t="str">
            <v>Within 1 mile</v>
          </cell>
          <cell r="I175">
            <v>3337407591</v>
          </cell>
        </row>
        <row r="176">
          <cell r="G176">
            <v>2</v>
          </cell>
          <cell r="H176" t="str">
            <v>Within 165 feet</v>
          </cell>
          <cell r="I176">
            <v>3337407592</v>
          </cell>
        </row>
        <row r="177">
          <cell r="G177">
            <v>2</v>
          </cell>
          <cell r="H177" t="str">
            <v>Not Verified to be within 1 mile</v>
          </cell>
          <cell r="I177">
            <v>3342618257</v>
          </cell>
        </row>
        <row r="178">
          <cell r="G178">
            <v>1</v>
          </cell>
          <cell r="H178" t="str">
            <v>Within 1 mile</v>
          </cell>
          <cell r="I178">
            <v>3353097518</v>
          </cell>
        </row>
        <row r="179">
          <cell r="G179">
            <v>2</v>
          </cell>
          <cell r="H179" t="str">
            <v>Within 165 feet</v>
          </cell>
          <cell r="I179">
            <v>3352750017</v>
          </cell>
        </row>
        <row r="180">
          <cell r="G180">
            <v>1</v>
          </cell>
          <cell r="H180" t="str">
            <v>Within 1 mile</v>
          </cell>
          <cell r="I180">
            <v>3337407624</v>
          </cell>
        </row>
        <row r="181">
          <cell r="G181">
            <v>2</v>
          </cell>
          <cell r="H181" t="str">
            <v>Within 165 feet</v>
          </cell>
          <cell r="I181">
            <v>3349559689</v>
          </cell>
        </row>
        <row r="182">
          <cell r="G182">
            <v>1</v>
          </cell>
          <cell r="H182" t="str">
            <v>Not Verified to be within 1 mile</v>
          </cell>
          <cell r="I182">
            <v>3337407636</v>
          </cell>
        </row>
        <row r="183">
          <cell r="G183">
            <v>2</v>
          </cell>
          <cell r="H183" t="str">
            <v>Within 40 feet</v>
          </cell>
          <cell r="I183">
            <v>3352750117</v>
          </cell>
        </row>
        <row r="184">
          <cell r="G184">
            <v>1</v>
          </cell>
          <cell r="H184" t="str">
            <v>Not verified to be within 1 mile</v>
          </cell>
          <cell r="I184">
            <v>3349559951</v>
          </cell>
        </row>
        <row r="185">
          <cell r="G185">
            <v>2</v>
          </cell>
          <cell r="H185" t="str">
            <v>Within 165 feet</v>
          </cell>
          <cell r="I185">
            <v>3337407673</v>
          </cell>
        </row>
        <row r="186">
          <cell r="G186">
            <v>2</v>
          </cell>
          <cell r="H186" t="str">
            <v>Within 165 feet</v>
          </cell>
          <cell r="I186">
            <v>3342618421</v>
          </cell>
        </row>
        <row r="187">
          <cell r="G187">
            <v>3</v>
          </cell>
          <cell r="H187" t="str">
            <v>Within 1 mile</v>
          </cell>
          <cell r="I187">
            <v>3337407696</v>
          </cell>
        </row>
        <row r="188">
          <cell r="G188">
            <v>1</v>
          </cell>
          <cell r="H188" t="str">
            <v>Within 1 mile</v>
          </cell>
          <cell r="I188">
            <v>3337407698</v>
          </cell>
        </row>
        <row r="189">
          <cell r="G189">
            <v>2</v>
          </cell>
          <cell r="H189" t="str">
            <v>Within 165 feet</v>
          </cell>
          <cell r="I189">
            <v>3349559674</v>
          </cell>
        </row>
        <row r="190">
          <cell r="G190">
            <v>1</v>
          </cell>
          <cell r="H190" t="str">
            <v>Within 40 feet</v>
          </cell>
          <cell r="I190">
            <v>3349559551</v>
          </cell>
        </row>
        <row r="191">
          <cell r="G191">
            <v>2</v>
          </cell>
          <cell r="H191" t="str">
            <v>Not verified to be within 1 mile</v>
          </cell>
          <cell r="I191">
            <v>3337407717</v>
          </cell>
        </row>
        <row r="192">
          <cell r="G192">
            <v>2</v>
          </cell>
          <cell r="H192" t="str">
            <v>Within 1 mile</v>
          </cell>
          <cell r="I192">
            <v>3352749858</v>
          </cell>
        </row>
        <row r="193">
          <cell r="G193">
            <v>1</v>
          </cell>
          <cell r="H193" t="str">
            <v>Within 1 mile</v>
          </cell>
          <cell r="I193">
            <v>3337428694</v>
          </cell>
        </row>
        <row r="194">
          <cell r="G194">
            <v>34</v>
          </cell>
          <cell r="H194" t="str">
            <v>Within 40 feet</v>
          </cell>
          <cell r="I194">
            <v>3337407745</v>
          </cell>
        </row>
        <row r="195">
          <cell r="G195">
            <v>8</v>
          </cell>
          <cell r="H195" t="str">
            <v>Within 40 feet</v>
          </cell>
          <cell r="I195">
            <v>3352750349</v>
          </cell>
        </row>
        <row r="196">
          <cell r="G196">
            <v>2</v>
          </cell>
          <cell r="H196" t="str">
            <v>Within 165 feet</v>
          </cell>
          <cell r="I196">
            <v>3337428160</v>
          </cell>
        </row>
        <row r="197">
          <cell r="G197">
            <v>1</v>
          </cell>
          <cell r="H197" t="str">
            <v>Not Verified to be within 1 mile</v>
          </cell>
          <cell r="I197">
            <v>3337407749</v>
          </cell>
        </row>
        <row r="198">
          <cell r="G198">
            <v>2</v>
          </cell>
          <cell r="H198" t="str">
            <v>Not Verified to be within 1 mile</v>
          </cell>
          <cell r="I198">
            <v>3337407750</v>
          </cell>
        </row>
        <row r="199">
          <cell r="G199">
            <v>1</v>
          </cell>
          <cell r="H199" t="str">
            <v>Not Verified to be within 1 mile</v>
          </cell>
          <cell r="I199">
            <v>3342618313</v>
          </cell>
        </row>
        <row r="200">
          <cell r="G200">
            <v>1</v>
          </cell>
          <cell r="H200" t="str">
            <v>Within 1 mile</v>
          </cell>
          <cell r="I200">
            <v>3337428335</v>
          </cell>
        </row>
        <row r="201">
          <cell r="G201">
            <v>1</v>
          </cell>
          <cell r="H201" t="str">
            <v>Within 1 mile</v>
          </cell>
          <cell r="I201">
            <v>3342618000</v>
          </cell>
        </row>
        <row r="202">
          <cell r="G202">
            <v>4</v>
          </cell>
          <cell r="H202" t="str">
            <v>Within 165 feet</v>
          </cell>
          <cell r="I202">
            <v>3337407783</v>
          </cell>
        </row>
        <row r="203">
          <cell r="G203">
            <v>3</v>
          </cell>
          <cell r="H203" t="str">
            <v>Within 165 feet</v>
          </cell>
          <cell r="I203">
            <v>3337407785</v>
          </cell>
        </row>
        <row r="204">
          <cell r="G204">
            <v>4</v>
          </cell>
          <cell r="H204" t="str">
            <v>Not Verified to be within 1 mile</v>
          </cell>
          <cell r="I204">
            <v>3342618139</v>
          </cell>
        </row>
        <row r="205">
          <cell r="G205">
            <v>2</v>
          </cell>
          <cell r="H205" t="str">
            <v>Within 1 mile</v>
          </cell>
          <cell r="I205">
            <v>3342618180</v>
          </cell>
        </row>
        <row r="206">
          <cell r="G206">
            <v>4</v>
          </cell>
          <cell r="H206" t="str">
            <v>Not verified to be within 1 mile</v>
          </cell>
          <cell r="I206">
            <v>3349559718</v>
          </cell>
        </row>
        <row r="207">
          <cell r="G207">
            <v>2</v>
          </cell>
          <cell r="H207" t="str">
            <v>Within 1 mile</v>
          </cell>
          <cell r="I207">
            <v>3352750215</v>
          </cell>
        </row>
        <row r="208">
          <cell r="G208">
            <v>1</v>
          </cell>
          <cell r="H208" t="str">
            <v>Within 165 feet</v>
          </cell>
          <cell r="I208">
            <v>3342618263</v>
          </cell>
        </row>
        <row r="209">
          <cell r="G209">
            <v>23</v>
          </cell>
          <cell r="H209" t="str">
            <v>Within 40 feet</v>
          </cell>
          <cell r="I209">
            <v>3337407825</v>
          </cell>
        </row>
        <row r="210">
          <cell r="G210">
            <v>1</v>
          </cell>
          <cell r="H210" t="str">
            <v>Not verified to be within 1 mile</v>
          </cell>
          <cell r="I210">
            <v>3349559962</v>
          </cell>
        </row>
        <row r="211">
          <cell r="G211">
            <v>1</v>
          </cell>
          <cell r="H211" t="str">
            <v>Within 1 mile</v>
          </cell>
          <cell r="I211">
            <v>3337407830</v>
          </cell>
        </row>
        <row r="212">
          <cell r="G212">
            <v>5</v>
          </cell>
          <cell r="H212" t="str">
            <v>Within 40 feet</v>
          </cell>
          <cell r="I212">
            <v>3337407839</v>
          </cell>
        </row>
        <row r="213">
          <cell r="G213">
            <v>1</v>
          </cell>
          <cell r="H213" t="str">
            <v>Not verified to be within 1 mile</v>
          </cell>
          <cell r="I213">
            <v>3349560338</v>
          </cell>
        </row>
        <row r="214">
          <cell r="G214">
            <v>2</v>
          </cell>
          <cell r="H214" t="str">
            <v>Within 165 feet</v>
          </cell>
          <cell r="I214">
            <v>3337407856</v>
          </cell>
        </row>
        <row r="215">
          <cell r="G215">
            <v>3</v>
          </cell>
          <cell r="H215" t="str">
            <v>Within 1 mile</v>
          </cell>
          <cell r="I215">
            <v>3337407871</v>
          </cell>
        </row>
        <row r="216">
          <cell r="G216">
            <v>4</v>
          </cell>
          <cell r="H216" t="str">
            <v>Within 1 mile</v>
          </cell>
          <cell r="I216">
            <v>3337427710</v>
          </cell>
        </row>
        <row r="217">
          <cell r="G217">
            <v>3</v>
          </cell>
          <cell r="H217" t="str">
            <v>Within 165 feet</v>
          </cell>
          <cell r="I217">
            <v>3337407876</v>
          </cell>
        </row>
        <row r="218">
          <cell r="G218">
            <v>2</v>
          </cell>
          <cell r="H218" t="str">
            <v>Within 40 feet</v>
          </cell>
          <cell r="I218">
            <v>3337407878</v>
          </cell>
        </row>
        <row r="219">
          <cell r="G219">
            <v>2</v>
          </cell>
          <cell r="H219" t="str">
            <v>Within 165 feet</v>
          </cell>
          <cell r="I219">
            <v>3349560168</v>
          </cell>
        </row>
        <row r="220">
          <cell r="G220">
            <v>4</v>
          </cell>
          <cell r="H220" t="str">
            <v>Within 165 feet</v>
          </cell>
          <cell r="I220">
            <v>3352750222</v>
          </cell>
        </row>
        <row r="221">
          <cell r="G221">
            <v>3</v>
          </cell>
          <cell r="H221" t="str">
            <v>Within 40 feet</v>
          </cell>
          <cell r="I221">
            <v>3337407899</v>
          </cell>
        </row>
        <row r="222">
          <cell r="G222">
            <v>2</v>
          </cell>
          <cell r="H222" t="str">
            <v>Within 165 feet</v>
          </cell>
          <cell r="I222">
            <v>3338290448</v>
          </cell>
        </row>
        <row r="223">
          <cell r="G223">
            <v>0</v>
          </cell>
          <cell r="H223" t="str">
            <v>Within 40 feet</v>
          </cell>
          <cell r="I223">
            <v>3337407919</v>
          </cell>
        </row>
        <row r="224">
          <cell r="G224">
            <v>2</v>
          </cell>
          <cell r="H224" t="str">
            <v>Within 165 feet</v>
          </cell>
          <cell r="I224">
            <v>3342617952</v>
          </cell>
        </row>
        <row r="225">
          <cell r="G225">
            <v>3</v>
          </cell>
          <cell r="H225" t="str">
            <v>Within 1 mile</v>
          </cell>
          <cell r="I225">
            <v>3337407968</v>
          </cell>
        </row>
        <row r="226">
          <cell r="G226">
            <v>2</v>
          </cell>
          <cell r="H226" t="str">
            <v>Within 165 feet</v>
          </cell>
          <cell r="I226">
            <v>3337407977</v>
          </cell>
        </row>
        <row r="227">
          <cell r="G227">
            <v>1</v>
          </cell>
          <cell r="H227" t="str">
            <v>Not verified to be within 1 mile</v>
          </cell>
          <cell r="I227">
            <v>3349560205</v>
          </cell>
        </row>
        <row r="228">
          <cell r="G228">
            <v>3</v>
          </cell>
          <cell r="H228" t="str">
            <v>Within 165 feet</v>
          </cell>
          <cell r="I228">
            <v>3337407984</v>
          </cell>
        </row>
        <row r="229">
          <cell r="G229">
            <v>11</v>
          </cell>
          <cell r="H229" t="str">
            <v>Within 40 feet</v>
          </cell>
          <cell r="I229">
            <v>3337408001</v>
          </cell>
        </row>
        <row r="230">
          <cell r="G230">
            <v>1</v>
          </cell>
          <cell r="H230" t="str">
            <v>Within 1 mile</v>
          </cell>
          <cell r="I230">
            <v>3337408003</v>
          </cell>
        </row>
        <row r="231">
          <cell r="G231">
            <v>2</v>
          </cell>
          <cell r="H231" t="str">
            <v>Within 40 feet</v>
          </cell>
          <cell r="I231">
            <v>3353097874</v>
          </cell>
        </row>
        <row r="232">
          <cell r="G232">
            <v>6</v>
          </cell>
          <cell r="H232" t="str">
            <v>Within 165 feet</v>
          </cell>
          <cell r="I232">
            <v>3349559970</v>
          </cell>
        </row>
        <row r="233">
          <cell r="G233">
            <v>1</v>
          </cell>
          <cell r="H233" t="str">
            <v>Not verified to be within 1 mile</v>
          </cell>
          <cell r="I233">
            <v>3349559998</v>
          </cell>
        </row>
        <row r="234">
          <cell r="G234">
            <v>2</v>
          </cell>
          <cell r="H234" t="str">
            <v>Within 1 mile</v>
          </cell>
          <cell r="I234">
            <v>3337408026</v>
          </cell>
        </row>
        <row r="235">
          <cell r="G235">
            <v>4</v>
          </cell>
          <cell r="H235" t="str">
            <v>Within 40 feet</v>
          </cell>
          <cell r="I235">
            <v>3337408044</v>
          </cell>
        </row>
        <row r="236">
          <cell r="G236">
            <v>2</v>
          </cell>
          <cell r="H236" t="str">
            <v>Within 165 feet</v>
          </cell>
          <cell r="I236">
            <v>3338155032</v>
          </cell>
        </row>
        <row r="237">
          <cell r="G237">
            <v>2</v>
          </cell>
          <cell r="H237" t="str">
            <v>Within 1 mile</v>
          </cell>
          <cell r="I237">
            <v>3342617832</v>
          </cell>
        </row>
        <row r="238">
          <cell r="G238">
            <v>2</v>
          </cell>
          <cell r="H238" t="str">
            <v>Within 1 mile</v>
          </cell>
          <cell r="I238">
            <v>3352749888</v>
          </cell>
        </row>
        <row r="239">
          <cell r="G239">
            <v>1</v>
          </cell>
          <cell r="H239" t="str">
            <v>Within 1 mile</v>
          </cell>
          <cell r="I239">
            <v>3337428031</v>
          </cell>
        </row>
        <row r="240">
          <cell r="G240">
            <v>12</v>
          </cell>
          <cell r="H240" t="str">
            <v>Within 40 feet</v>
          </cell>
          <cell r="I240">
            <v>3337408135</v>
          </cell>
        </row>
        <row r="241">
          <cell r="G241">
            <v>3</v>
          </cell>
          <cell r="H241" t="str">
            <v>Within 1 mile</v>
          </cell>
          <cell r="I241">
            <v>3337427407</v>
          </cell>
        </row>
        <row r="242">
          <cell r="G242">
            <v>1</v>
          </cell>
          <cell r="H242" t="str">
            <v>Within 165 feet</v>
          </cell>
          <cell r="I242">
            <v>3337408146</v>
          </cell>
        </row>
        <row r="243">
          <cell r="G243">
            <v>1</v>
          </cell>
          <cell r="H243" t="str">
            <v>Within 40 feet</v>
          </cell>
          <cell r="I243">
            <v>3349559641</v>
          </cell>
        </row>
        <row r="244">
          <cell r="G244">
            <v>1</v>
          </cell>
          <cell r="H244" t="str">
            <v>Within 40 feet</v>
          </cell>
          <cell r="I244">
            <v>3337408167</v>
          </cell>
        </row>
        <row r="245">
          <cell r="G245">
            <v>1</v>
          </cell>
          <cell r="H245" t="str">
            <v>Not verified to be within 1 mile</v>
          </cell>
          <cell r="I245">
            <v>3349559856</v>
          </cell>
        </row>
        <row r="246">
          <cell r="G246">
            <v>2</v>
          </cell>
          <cell r="H246" t="str">
            <v>Within 1 mile</v>
          </cell>
          <cell r="I246">
            <v>3342617895</v>
          </cell>
        </row>
        <row r="247">
          <cell r="G247">
            <v>3</v>
          </cell>
          <cell r="H247" t="str">
            <v>Within 1 mile</v>
          </cell>
          <cell r="I247">
            <v>3337428310</v>
          </cell>
        </row>
        <row r="248">
          <cell r="G248">
            <v>1</v>
          </cell>
          <cell r="H248" t="str">
            <v>Not Verified to be within 1 mile</v>
          </cell>
          <cell r="I248">
            <v>3342618279</v>
          </cell>
        </row>
        <row r="249">
          <cell r="G249">
            <v>3</v>
          </cell>
          <cell r="H249" t="str">
            <v>Not Verified to be within 1 mile</v>
          </cell>
          <cell r="I249">
            <v>3342618204</v>
          </cell>
        </row>
        <row r="250">
          <cell r="G250">
            <v>4</v>
          </cell>
          <cell r="H250" t="str">
            <v>Within 165 feet</v>
          </cell>
          <cell r="I250">
            <v>3337408230</v>
          </cell>
        </row>
        <row r="251">
          <cell r="G251">
            <v>2</v>
          </cell>
          <cell r="H251" t="str">
            <v>Within 1 mile</v>
          </cell>
          <cell r="I251">
            <v>3337428233</v>
          </cell>
        </row>
        <row r="252">
          <cell r="G252">
            <v>1</v>
          </cell>
          <cell r="H252" t="str">
            <v>Within 1 mile</v>
          </cell>
          <cell r="I252">
            <v>3337408235</v>
          </cell>
        </row>
        <row r="253">
          <cell r="G253">
            <v>2</v>
          </cell>
          <cell r="H253" t="str">
            <v>Within 1 mile</v>
          </cell>
          <cell r="I253">
            <v>3342617817</v>
          </cell>
        </row>
        <row r="254">
          <cell r="G254">
            <v>2</v>
          </cell>
          <cell r="H254" t="str">
            <v>Not Verified to be within 1 mile</v>
          </cell>
          <cell r="I254">
            <v>3342618337</v>
          </cell>
        </row>
        <row r="255">
          <cell r="G255">
            <v>1</v>
          </cell>
          <cell r="H255" t="str">
            <v>Within 1 mile</v>
          </cell>
          <cell r="I255">
            <v>3353097795</v>
          </cell>
        </row>
        <row r="256">
          <cell r="G256">
            <v>1</v>
          </cell>
          <cell r="H256" t="str">
            <v>Within 1 mile</v>
          </cell>
          <cell r="I256">
            <v>3337408270</v>
          </cell>
        </row>
        <row r="257">
          <cell r="G257">
            <v>1</v>
          </cell>
          <cell r="H257" t="str">
            <v>Within 1 mile</v>
          </cell>
          <cell r="I257">
            <v>3337408281</v>
          </cell>
        </row>
        <row r="258">
          <cell r="G258">
            <v>1</v>
          </cell>
          <cell r="H258" t="str">
            <v>Not verified to be within 1 mile</v>
          </cell>
          <cell r="I258">
            <v>3349560015</v>
          </cell>
        </row>
        <row r="259">
          <cell r="G259">
            <v>8</v>
          </cell>
          <cell r="H259" t="str">
            <v>Not Verified to be within 1 mile</v>
          </cell>
          <cell r="I259">
            <v>3337408287</v>
          </cell>
        </row>
        <row r="260">
          <cell r="G260">
            <v>2</v>
          </cell>
          <cell r="H260" t="str">
            <v>Not Verified to be within 1 mile</v>
          </cell>
          <cell r="I260">
            <v>3337408295</v>
          </cell>
        </row>
        <row r="261">
          <cell r="G261">
            <v>4</v>
          </cell>
          <cell r="H261" t="str">
            <v>Within 1 mile</v>
          </cell>
          <cell r="I261">
            <v>3337408315</v>
          </cell>
        </row>
        <row r="262">
          <cell r="G262">
            <v>2</v>
          </cell>
          <cell r="H262" t="str">
            <v>Within 1 mile</v>
          </cell>
          <cell r="I262">
            <v>3337408321</v>
          </cell>
        </row>
        <row r="263">
          <cell r="G263">
            <v>2</v>
          </cell>
          <cell r="H263" t="str">
            <v>Within 165 feet</v>
          </cell>
          <cell r="I263">
            <v>3349559761</v>
          </cell>
        </row>
        <row r="264">
          <cell r="G264">
            <v>1</v>
          </cell>
          <cell r="H264" t="str">
            <v>Not verified to be within 1 mile</v>
          </cell>
          <cell r="I264">
            <v>3349559960</v>
          </cell>
        </row>
        <row r="265">
          <cell r="G265">
            <v>2</v>
          </cell>
          <cell r="H265" t="str">
            <v>Not Verified to be within 1 mile</v>
          </cell>
          <cell r="I265">
            <v>3342618283</v>
          </cell>
        </row>
        <row r="266">
          <cell r="G266">
            <v>5</v>
          </cell>
          <cell r="H266" t="str">
            <v>Within 40 feet</v>
          </cell>
          <cell r="I266">
            <v>3349559511</v>
          </cell>
        </row>
        <row r="267">
          <cell r="G267">
            <v>1</v>
          </cell>
          <cell r="H267" t="str">
            <v>Within 1 mile</v>
          </cell>
          <cell r="I267">
            <v>3352749990</v>
          </cell>
        </row>
        <row r="268">
          <cell r="G268">
            <v>3</v>
          </cell>
          <cell r="H268" t="str">
            <v>Not verified to be within 1 mile</v>
          </cell>
          <cell r="I268">
            <v>3337408409</v>
          </cell>
        </row>
        <row r="269">
          <cell r="G269">
            <v>3</v>
          </cell>
          <cell r="H269" t="str">
            <v>Within 1 mile</v>
          </cell>
          <cell r="I269">
            <v>3337408420</v>
          </cell>
        </row>
        <row r="270">
          <cell r="G270">
            <v>4</v>
          </cell>
          <cell r="H270" t="str">
            <v>Within 40 feet</v>
          </cell>
          <cell r="I270">
            <v>3337408422</v>
          </cell>
        </row>
        <row r="271">
          <cell r="G271">
            <v>3</v>
          </cell>
          <cell r="H271" t="str">
            <v>Within 1 mile</v>
          </cell>
          <cell r="I271">
            <v>3337408462</v>
          </cell>
        </row>
        <row r="272">
          <cell r="G272">
            <v>2</v>
          </cell>
          <cell r="H272" t="str">
            <v>Within 1 mile</v>
          </cell>
          <cell r="I272">
            <v>3342618365</v>
          </cell>
        </row>
        <row r="273">
          <cell r="G273">
            <v>11</v>
          </cell>
          <cell r="H273" t="str">
            <v>Within 165 feet</v>
          </cell>
          <cell r="I273">
            <v>3337408470</v>
          </cell>
        </row>
        <row r="274">
          <cell r="G274">
            <v>2</v>
          </cell>
          <cell r="H274" t="str">
            <v>Not Verified to be within 1 mile</v>
          </cell>
          <cell r="I274">
            <v>3342618146</v>
          </cell>
        </row>
        <row r="275">
          <cell r="G275">
            <v>2</v>
          </cell>
          <cell r="H275" t="str">
            <v>Within 1 mile</v>
          </cell>
          <cell r="I275">
            <v>3342618380</v>
          </cell>
        </row>
        <row r="276">
          <cell r="G276">
            <v>4</v>
          </cell>
          <cell r="H276" t="str">
            <v>Within 165 feet</v>
          </cell>
          <cell r="I276">
            <v>3349559763</v>
          </cell>
        </row>
        <row r="277">
          <cell r="G277">
            <v>10</v>
          </cell>
          <cell r="H277" t="str">
            <v>Within 165 feet</v>
          </cell>
          <cell r="I277">
            <v>3337408558</v>
          </cell>
        </row>
        <row r="278">
          <cell r="G278">
            <v>1</v>
          </cell>
          <cell r="H278" t="str">
            <v>Within 1 mile</v>
          </cell>
          <cell r="I278">
            <v>3337428281</v>
          </cell>
        </row>
        <row r="279">
          <cell r="G279">
            <v>2</v>
          </cell>
          <cell r="H279" t="str">
            <v>Within 1 mile</v>
          </cell>
          <cell r="I279">
            <v>3337408594</v>
          </cell>
        </row>
        <row r="280">
          <cell r="G280">
            <v>4</v>
          </cell>
          <cell r="H280" t="str">
            <v>Within 40 feet</v>
          </cell>
          <cell r="I280">
            <v>3337408593</v>
          </cell>
        </row>
        <row r="281">
          <cell r="G281">
            <v>4</v>
          </cell>
          <cell r="H281" t="str">
            <v>Within 40 feet</v>
          </cell>
          <cell r="I281">
            <v>3337408606</v>
          </cell>
        </row>
        <row r="282">
          <cell r="G282">
            <v>2</v>
          </cell>
          <cell r="H282" t="str">
            <v>Not verified to be within 1 mile</v>
          </cell>
          <cell r="I282">
            <v>3349560085</v>
          </cell>
        </row>
        <row r="283">
          <cell r="G283">
            <v>1</v>
          </cell>
          <cell r="H283" t="str">
            <v>Within 1 mile</v>
          </cell>
          <cell r="I283">
            <v>3337428291</v>
          </cell>
        </row>
        <row r="284">
          <cell r="G284">
            <v>1</v>
          </cell>
          <cell r="H284" t="str">
            <v>Not Verified to be within 1 mile</v>
          </cell>
          <cell r="I284">
            <v>3342618164</v>
          </cell>
        </row>
        <row r="285">
          <cell r="G285">
            <v>3</v>
          </cell>
          <cell r="H285" t="str">
            <v>Within 165 feet</v>
          </cell>
          <cell r="I285">
            <v>3342618217</v>
          </cell>
        </row>
        <row r="286">
          <cell r="G286">
            <v>1</v>
          </cell>
          <cell r="H286" t="str">
            <v>Not verified to be within 1 mile</v>
          </cell>
          <cell r="I286">
            <v>3349559717</v>
          </cell>
        </row>
        <row r="287">
          <cell r="G287">
            <v>2</v>
          </cell>
          <cell r="H287" t="str">
            <v>Within 40 feet</v>
          </cell>
          <cell r="I287">
            <v>3353097902</v>
          </cell>
        </row>
        <row r="288">
          <cell r="G288">
            <v>2</v>
          </cell>
          <cell r="H288" t="str">
            <v>Within 40 feet</v>
          </cell>
          <cell r="I288">
            <v>3349559561</v>
          </cell>
        </row>
        <row r="289">
          <cell r="G289">
            <v>2</v>
          </cell>
          <cell r="H289" t="str">
            <v>Within 165 feet</v>
          </cell>
          <cell r="I289">
            <v>3349559712</v>
          </cell>
        </row>
        <row r="290">
          <cell r="G290">
            <v>7</v>
          </cell>
          <cell r="H290" t="str">
            <v>Within 165 feet</v>
          </cell>
          <cell r="I290">
            <v>3337408698</v>
          </cell>
        </row>
        <row r="291">
          <cell r="G291">
            <v>1</v>
          </cell>
          <cell r="H291" t="str">
            <v>Not verified to be within 1 mile</v>
          </cell>
          <cell r="I291">
            <v>3349559934</v>
          </cell>
        </row>
        <row r="292">
          <cell r="G292">
            <v>1</v>
          </cell>
          <cell r="H292" t="str">
            <v>Within 1 mile</v>
          </cell>
          <cell r="I292">
            <v>3337408707</v>
          </cell>
        </row>
        <row r="293">
          <cell r="G293">
            <v>1</v>
          </cell>
          <cell r="H293" t="str">
            <v>Not verified to be within 1 mile</v>
          </cell>
          <cell r="I293">
            <v>3349560238</v>
          </cell>
        </row>
        <row r="294">
          <cell r="G294">
            <v>4</v>
          </cell>
          <cell r="H294" t="str">
            <v>Within 165 feet</v>
          </cell>
          <cell r="I294">
            <v>3342618104</v>
          </cell>
        </row>
        <row r="295">
          <cell r="G295">
            <v>4</v>
          </cell>
          <cell r="H295" t="str">
            <v>Within 1 mile</v>
          </cell>
          <cell r="I295">
            <v>3337408757</v>
          </cell>
        </row>
        <row r="296">
          <cell r="G296">
            <v>3</v>
          </cell>
          <cell r="H296" t="str">
            <v>Within 1 mile</v>
          </cell>
          <cell r="I296">
            <v>3337428082</v>
          </cell>
        </row>
        <row r="297">
          <cell r="G297">
            <v>1</v>
          </cell>
          <cell r="H297" t="str">
            <v>Within 1 mile</v>
          </cell>
          <cell r="I297">
            <v>3337408809</v>
          </cell>
        </row>
        <row r="298">
          <cell r="G298">
            <v>1</v>
          </cell>
          <cell r="H298" t="str">
            <v>Not Verified to be within 1 mile</v>
          </cell>
          <cell r="I298">
            <v>3342618220</v>
          </cell>
        </row>
        <row r="299">
          <cell r="G299">
            <v>2</v>
          </cell>
          <cell r="H299" t="str">
            <v>Not Verified to be within 1 mile</v>
          </cell>
          <cell r="I299">
            <v>3337408817</v>
          </cell>
        </row>
        <row r="300">
          <cell r="G300">
            <v>6</v>
          </cell>
          <cell r="H300" t="str">
            <v>Within 40 feet</v>
          </cell>
          <cell r="I300">
            <v>3337408830</v>
          </cell>
        </row>
        <row r="301">
          <cell r="G301">
            <v>1</v>
          </cell>
          <cell r="H301" t="str">
            <v>Within 1 mile</v>
          </cell>
          <cell r="I301">
            <v>3342618377</v>
          </cell>
        </row>
        <row r="302">
          <cell r="G302">
            <v>2</v>
          </cell>
          <cell r="H302" t="str">
            <v>Within 1 mile</v>
          </cell>
          <cell r="I302">
            <v>3353098144</v>
          </cell>
        </row>
        <row r="303">
          <cell r="G303">
            <v>1</v>
          </cell>
          <cell r="H303" t="str">
            <v>Within 1 mile</v>
          </cell>
          <cell r="I303">
            <v>3337408846</v>
          </cell>
        </row>
        <row r="304">
          <cell r="G304">
            <v>2</v>
          </cell>
          <cell r="H304" t="str">
            <v>Within 165 feet</v>
          </cell>
          <cell r="I304">
            <v>3337408852</v>
          </cell>
        </row>
        <row r="305">
          <cell r="G305">
            <v>1</v>
          </cell>
          <cell r="H305" t="str">
            <v>Within 1 mile</v>
          </cell>
          <cell r="I305">
            <v>3352749880</v>
          </cell>
        </row>
        <row r="306">
          <cell r="G306">
            <v>11</v>
          </cell>
          <cell r="H306" t="str">
            <v>Within 165 feet</v>
          </cell>
          <cell r="I306">
            <v>3337408861</v>
          </cell>
        </row>
        <row r="307">
          <cell r="G307">
            <v>5</v>
          </cell>
          <cell r="H307" t="str">
            <v>Within 165 feet</v>
          </cell>
          <cell r="I307">
            <v>3342617938</v>
          </cell>
        </row>
        <row r="308">
          <cell r="G308">
            <v>1</v>
          </cell>
          <cell r="H308" t="str">
            <v>Within 165 feet</v>
          </cell>
          <cell r="I308">
            <v>3342617899</v>
          </cell>
        </row>
        <row r="309">
          <cell r="G309">
            <v>2</v>
          </cell>
          <cell r="H309" t="str">
            <v>Within 40 feet</v>
          </cell>
          <cell r="I309">
            <v>3337408868</v>
          </cell>
        </row>
        <row r="310">
          <cell r="G310">
            <v>3</v>
          </cell>
          <cell r="H310" t="str">
            <v>Within 1 mile</v>
          </cell>
          <cell r="I310">
            <v>3353097787</v>
          </cell>
        </row>
        <row r="311">
          <cell r="G311">
            <v>2</v>
          </cell>
          <cell r="H311" t="str">
            <v>Within 40 feet</v>
          </cell>
          <cell r="I311">
            <v>3349559512</v>
          </cell>
        </row>
        <row r="312">
          <cell r="G312">
            <v>3</v>
          </cell>
          <cell r="H312" t="str">
            <v>Within 165 feet</v>
          </cell>
          <cell r="I312">
            <v>3337408897</v>
          </cell>
        </row>
        <row r="313">
          <cell r="G313">
            <v>6</v>
          </cell>
          <cell r="H313" t="str">
            <v>Within 1 mile</v>
          </cell>
          <cell r="I313">
            <v>3337408908</v>
          </cell>
        </row>
        <row r="314">
          <cell r="G314">
            <v>2</v>
          </cell>
          <cell r="H314" t="str">
            <v>Within 1 mile</v>
          </cell>
          <cell r="I314">
            <v>3337428278</v>
          </cell>
        </row>
        <row r="315">
          <cell r="G315">
            <v>3</v>
          </cell>
          <cell r="H315" t="str">
            <v>Within 165 feet</v>
          </cell>
          <cell r="I315">
            <v>3337408917</v>
          </cell>
        </row>
        <row r="316">
          <cell r="G316">
            <v>3</v>
          </cell>
          <cell r="H316" t="str">
            <v>Within 165 feet</v>
          </cell>
          <cell r="I316">
            <v>3349559758</v>
          </cell>
        </row>
        <row r="317">
          <cell r="G317">
            <v>3</v>
          </cell>
          <cell r="H317" t="str">
            <v>Not verified to be within 1 mile</v>
          </cell>
          <cell r="I317">
            <v>3365669814</v>
          </cell>
        </row>
        <row r="318">
          <cell r="G318">
            <v>5</v>
          </cell>
          <cell r="H318" t="str">
            <v>Within 165 feet</v>
          </cell>
          <cell r="I318">
            <v>3337408977</v>
          </cell>
        </row>
        <row r="319">
          <cell r="G319">
            <v>2</v>
          </cell>
          <cell r="H319" t="str">
            <v>Within 1 mile</v>
          </cell>
          <cell r="I319">
            <v>3342617894</v>
          </cell>
        </row>
        <row r="320">
          <cell r="G320">
            <v>1</v>
          </cell>
          <cell r="H320" t="str">
            <v>Not verified to be within 1 mile</v>
          </cell>
          <cell r="I320">
            <v>3349560119</v>
          </cell>
        </row>
        <row r="321">
          <cell r="G321">
            <v>2</v>
          </cell>
          <cell r="H321" t="str">
            <v>Within 1 mile</v>
          </cell>
          <cell r="I321">
            <v>3337427747</v>
          </cell>
        </row>
        <row r="322">
          <cell r="G322">
            <v>2</v>
          </cell>
          <cell r="H322" t="str">
            <v>Within 1 mile</v>
          </cell>
          <cell r="I322">
            <v>3353097799</v>
          </cell>
        </row>
        <row r="323">
          <cell r="G323">
            <v>4</v>
          </cell>
          <cell r="H323" t="str">
            <v>Within 165 feet</v>
          </cell>
          <cell r="I323">
            <v>3337409045</v>
          </cell>
        </row>
        <row r="324">
          <cell r="G324">
            <v>8</v>
          </cell>
          <cell r="H324" t="str">
            <v>Within 1 mile</v>
          </cell>
          <cell r="I324">
            <v>3337409051</v>
          </cell>
        </row>
        <row r="325">
          <cell r="G325">
            <v>1</v>
          </cell>
          <cell r="H325" t="str">
            <v>Not verified to be within 1 mile</v>
          </cell>
          <cell r="I325">
            <v>3349560236</v>
          </cell>
        </row>
        <row r="326">
          <cell r="G326">
            <v>1</v>
          </cell>
          <cell r="H326" t="str">
            <v>Not verified to be within 1 mile</v>
          </cell>
          <cell r="I326">
            <v>3349559830</v>
          </cell>
        </row>
        <row r="327">
          <cell r="G327">
            <v>1</v>
          </cell>
          <cell r="H327" t="str">
            <v>Within 165 feet</v>
          </cell>
          <cell r="I327">
            <v>3337409095</v>
          </cell>
        </row>
        <row r="328">
          <cell r="G328">
            <v>2</v>
          </cell>
          <cell r="H328" t="str">
            <v>Not verified to be within 1 mile</v>
          </cell>
          <cell r="I328">
            <v>3342617948</v>
          </cell>
        </row>
        <row r="329">
          <cell r="G329">
            <v>4</v>
          </cell>
          <cell r="H329" t="str">
            <v>Not Verified to be within 1 mile</v>
          </cell>
          <cell r="I329">
            <v>3337409131</v>
          </cell>
        </row>
        <row r="330">
          <cell r="G330">
            <v>15</v>
          </cell>
          <cell r="H330" t="str">
            <v>Within 40 feet</v>
          </cell>
          <cell r="I330">
            <v>3337409201</v>
          </cell>
        </row>
        <row r="331">
          <cell r="G331">
            <v>1</v>
          </cell>
          <cell r="H331" t="str">
            <v>Not Verified to be within 1 mile</v>
          </cell>
          <cell r="I331">
            <v>3342618096</v>
          </cell>
        </row>
        <row r="332">
          <cell r="G332">
            <v>1</v>
          </cell>
          <cell r="H332" t="str">
            <v>Within 165 feet</v>
          </cell>
          <cell r="I332">
            <v>3337409218</v>
          </cell>
        </row>
        <row r="333">
          <cell r="G333">
            <v>6</v>
          </cell>
          <cell r="H333" t="str">
            <v>Within 165 feet</v>
          </cell>
          <cell r="I333">
            <v>3337409220</v>
          </cell>
        </row>
        <row r="334">
          <cell r="G334">
            <v>2</v>
          </cell>
          <cell r="H334" t="str">
            <v>Within 1 mile</v>
          </cell>
          <cell r="I334">
            <v>3342617951</v>
          </cell>
        </row>
        <row r="335">
          <cell r="G335">
            <v>1</v>
          </cell>
          <cell r="H335" t="str">
            <v>Not Verified to be within 1 mile</v>
          </cell>
          <cell r="I335">
            <v>3342618097</v>
          </cell>
        </row>
        <row r="336">
          <cell r="G336">
            <v>3</v>
          </cell>
          <cell r="H336" t="str">
            <v>Within 1 mile</v>
          </cell>
          <cell r="I336">
            <v>3337409263</v>
          </cell>
        </row>
        <row r="337">
          <cell r="G337">
            <v>1</v>
          </cell>
          <cell r="H337" t="str">
            <v>Not verified to be within 1 mile</v>
          </cell>
          <cell r="I337">
            <v>3349560084</v>
          </cell>
        </row>
        <row r="338">
          <cell r="G338">
            <v>12</v>
          </cell>
          <cell r="H338" t="str">
            <v>Within 165 feet</v>
          </cell>
          <cell r="I338">
            <v>3337409315</v>
          </cell>
        </row>
        <row r="339">
          <cell r="G339">
            <v>3</v>
          </cell>
          <cell r="H339" t="str">
            <v>Within 1 mile</v>
          </cell>
          <cell r="I339">
            <v>3337428172</v>
          </cell>
        </row>
        <row r="340">
          <cell r="G340">
            <v>1</v>
          </cell>
          <cell r="H340" t="str">
            <v>Within 1 mile</v>
          </cell>
          <cell r="I340">
            <v>3337428000</v>
          </cell>
        </row>
        <row r="341">
          <cell r="G341">
            <v>2</v>
          </cell>
          <cell r="H341" t="str">
            <v>Within 1 mile</v>
          </cell>
          <cell r="I341">
            <v>3337428232</v>
          </cell>
        </row>
        <row r="342">
          <cell r="G342">
            <v>1</v>
          </cell>
          <cell r="H342" t="str">
            <v>Not Verified to be within 1 mile</v>
          </cell>
          <cell r="I342">
            <v>3342618235</v>
          </cell>
        </row>
        <row r="343">
          <cell r="G343">
            <v>2</v>
          </cell>
          <cell r="H343" t="str">
            <v>Within 1 mile</v>
          </cell>
          <cell r="I343">
            <v>3352750159</v>
          </cell>
        </row>
        <row r="344">
          <cell r="G344">
            <v>1</v>
          </cell>
          <cell r="H344" t="str">
            <v>Not verified to be within 1 mile</v>
          </cell>
          <cell r="I344">
            <v>3349559787</v>
          </cell>
        </row>
        <row r="345">
          <cell r="G345">
            <v>2</v>
          </cell>
          <cell r="H345" t="str">
            <v>Within 1 mile</v>
          </cell>
          <cell r="I345">
            <v>3342618251</v>
          </cell>
        </row>
        <row r="346">
          <cell r="G346">
            <v>3</v>
          </cell>
          <cell r="H346" t="str">
            <v>Within 165 feet</v>
          </cell>
          <cell r="I346">
            <v>3337409531</v>
          </cell>
        </row>
        <row r="347">
          <cell r="G347">
            <v>7</v>
          </cell>
          <cell r="H347" t="str">
            <v>Within 1 mile</v>
          </cell>
          <cell r="I347">
            <v>3337409538</v>
          </cell>
        </row>
        <row r="348">
          <cell r="G348">
            <v>1</v>
          </cell>
          <cell r="H348" t="str">
            <v>Within 165 feet</v>
          </cell>
          <cell r="I348">
            <v>3337409542</v>
          </cell>
        </row>
        <row r="349">
          <cell r="G349">
            <v>3</v>
          </cell>
          <cell r="H349" t="str">
            <v>Within 1 mile</v>
          </cell>
          <cell r="I349">
            <v>3353098145</v>
          </cell>
        </row>
        <row r="350">
          <cell r="G350">
            <v>2</v>
          </cell>
          <cell r="H350" t="str">
            <v>Not verified to be within 1 mile</v>
          </cell>
          <cell r="I350">
            <v>3349559913</v>
          </cell>
        </row>
        <row r="351">
          <cell r="G351">
            <v>1</v>
          </cell>
          <cell r="H351" t="str">
            <v>Not verified to be within 1 mile</v>
          </cell>
          <cell r="I351">
            <v>3349559823</v>
          </cell>
        </row>
        <row r="352">
          <cell r="G352">
            <v>2</v>
          </cell>
          <cell r="H352" t="str">
            <v>Not Verified to be within 1 mile</v>
          </cell>
          <cell r="I352">
            <v>3337409573</v>
          </cell>
        </row>
        <row r="353">
          <cell r="G353">
            <v>2</v>
          </cell>
          <cell r="H353" t="str">
            <v>Not verified to be within 1 mile</v>
          </cell>
          <cell r="I353">
            <v>3349560177</v>
          </cell>
        </row>
        <row r="354">
          <cell r="G354">
            <v>2</v>
          </cell>
          <cell r="H354" t="str">
            <v>Not verified to be within 1 mile</v>
          </cell>
          <cell r="I354">
            <v>3349560192</v>
          </cell>
        </row>
        <row r="355">
          <cell r="G355">
            <v>1</v>
          </cell>
          <cell r="H355" t="str">
            <v>Not verified to be within 1 mile</v>
          </cell>
          <cell r="I355">
            <v>3349560188</v>
          </cell>
        </row>
        <row r="356">
          <cell r="G356">
            <v>1</v>
          </cell>
          <cell r="H356" t="str">
            <v>Not verified to be within 1 mile</v>
          </cell>
          <cell r="I356">
            <v>3349560173</v>
          </cell>
        </row>
        <row r="357">
          <cell r="G357">
            <v>2</v>
          </cell>
          <cell r="H357" t="str">
            <v>Within 40 feet</v>
          </cell>
          <cell r="I357">
            <v>3337409576</v>
          </cell>
        </row>
        <row r="358">
          <cell r="G358">
            <v>1</v>
          </cell>
          <cell r="H358" t="str">
            <v>Not Verified to be within 1 mile</v>
          </cell>
          <cell r="I358">
            <v>3337431214</v>
          </cell>
        </row>
        <row r="359">
          <cell r="G359">
            <v>4</v>
          </cell>
          <cell r="H359" t="str">
            <v>Within 1 mile</v>
          </cell>
          <cell r="I359">
            <v>3337428273</v>
          </cell>
        </row>
        <row r="360">
          <cell r="G360">
            <v>1</v>
          </cell>
          <cell r="H360" t="str">
            <v>Within 1 mile</v>
          </cell>
          <cell r="I360">
            <v>3337428276</v>
          </cell>
        </row>
        <row r="361">
          <cell r="G361">
            <v>1</v>
          </cell>
          <cell r="H361" t="str">
            <v>Not Verified to be within 1 mile</v>
          </cell>
          <cell r="I361">
            <v>3342618143</v>
          </cell>
        </row>
        <row r="362">
          <cell r="G362">
            <v>4</v>
          </cell>
          <cell r="H362" t="str">
            <v>Within 1 mile</v>
          </cell>
          <cell r="I362">
            <v>3337428023</v>
          </cell>
        </row>
        <row r="363">
          <cell r="G363">
            <v>1</v>
          </cell>
          <cell r="H363" t="str">
            <v>Within 1 mile</v>
          </cell>
          <cell r="I363">
            <v>3342618087</v>
          </cell>
        </row>
        <row r="364">
          <cell r="G364">
            <v>1</v>
          </cell>
          <cell r="H364" t="str">
            <v>Not verified to be within 1 mile</v>
          </cell>
          <cell r="I364">
            <v>3349560325</v>
          </cell>
        </row>
        <row r="365">
          <cell r="G365">
            <v>4</v>
          </cell>
          <cell r="H365" t="str">
            <v>Within 165 feet</v>
          </cell>
          <cell r="I365">
            <v>3349559862</v>
          </cell>
        </row>
        <row r="366">
          <cell r="G366">
            <v>2</v>
          </cell>
          <cell r="H366" t="str">
            <v>Within 1 mile</v>
          </cell>
          <cell r="I366">
            <v>3352749837</v>
          </cell>
        </row>
        <row r="367">
          <cell r="G367">
            <v>2</v>
          </cell>
          <cell r="H367" t="str">
            <v>Not Verified to be within 1 mile</v>
          </cell>
          <cell r="I367">
            <v>3342618334</v>
          </cell>
        </row>
        <row r="368">
          <cell r="G368">
            <v>12</v>
          </cell>
          <cell r="H368" t="str">
            <v>Within 40 feet</v>
          </cell>
          <cell r="I368">
            <v>3337409645</v>
          </cell>
        </row>
        <row r="369">
          <cell r="G369">
            <v>4</v>
          </cell>
          <cell r="H369" t="str">
            <v>Within 40 feet</v>
          </cell>
          <cell r="I369">
            <v>3340396311</v>
          </cell>
        </row>
        <row r="370">
          <cell r="G370">
            <v>6</v>
          </cell>
          <cell r="H370" t="str">
            <v>Within 40 feet</v>
          </cell>
          <cell r="I370">
            <v>3337426904</v>
          </cell>
        </row>
        <row r="371">
          <cell r="G371">
            <v>4</v>
          </cell>
          <cell r="H371" t="str">
            <v>Within 1 mile</v>
          </cell>
          <cell r="I371">
            <v>3337409656</v>
          </cell>
        </row>
        <row r="372">
          <cell r="G372">
            <v>6</v>
          </cell>
          <cell r="H372" t="str">
            <v>Within 165 feet</v>
          </cell>
          <cell r="I372">
            <v>3349559838</v>
          </cell>
        </row>
        <row r="373">
          <cell r="G373">
            <v>2</v>
          </cell>
          <cell r="H373" t="str">
            <v>Within 1 mile</v>
          </cell>
          <cell r="I373">
            <v>3342617828</v>
          </cell>
        </row>
        <row r="374">
          <cell r="G374">
            <v>2</v>
          </cell>
          <cell r="H374" t="str">
            <v>Within 165 feet</v>
          </cell>
          <cell r="I374">
            <v>3349560011</v>
          </cell>
        </row>
        <row r="375">
          <cell r="G375">
            <v>1</v>
          </cell>
          <cell r="H375" t="str">
            <v>Not verified to be within 1 mile</v>
          </cell>
          <cell r="I375">
            <v>3349559914</v>
          </cell>
        </row>
        <row r="376">
          <cell r="G376">
            <v>1</v>
          </cell>
          <cell r="H376" t="str">
            <v>Not verified to be within 1 mile</v>
          </cell>
          <cell r="I376">
            <v>3349559874</v>
          </cell>
        </row>
        <row r="377">
          <cell r="G377">
            <v>12</v>
          </cell>
          <cell r="H377" t="str">
            <v>Within 165 feet</v>
          </cell>
          <cell r="I377">
            <v>3341136828</v>
          </cell>
        </row>
        <row r="378">
          <cell r="G378">
            <v>2</v>
          </cell>
          <cell r="H378" t="str">
            <v>Within 1 mile</v>
          </cell>
          <cell r="I378">
            <v>3352749925</v>
          </cell>
        </row>
        <row r="379">
          <cell r="G379">
            <v>1</v>
          </cell>
          <cell r="H379" t="str">
            <v>Not Verified to be within 1 mile</v>
          </cell>
          <cell r="I379">
            <v>3337409743</v>
          </cell>
        </row>
        <row r="380">
          <cell r="G380">
            <v>1</v>
          </cell>
          <cell r="H380" t="str">
            <v>Within 1 mile</v>
          </cell>
          <cell r="I380">
            <v>3337409748</v>
          </cell>
        </row>
        <row r="381">
          <cell r="G381">
            <v>3</v>
          </cell>
          <cell r="H381" t="str">
            <v>Within 165 feet</v>
          </cell>
          <cell r="I381">
            <v>3337409756</v>
          </cell>
        </row>
        <row r="382">
          <cell r="G382">
            <v>2</v>
          </cell>
          <cell r="H382" t="str">
            <v>Within 1 mile</v>
          </cell>
          <cell r="I382">
            <v>3353097640</v>
          </cell>
        </row>
        <row r="383">
          <cell r="G383">
            <v>1</v>
          </cell>
          <cell r="H383" t="str">
            <v>Within 1 mile</v>
          </cell>
          <cell r="I383">
            <v>3353098104</v>
          </cell>
        </row>
        <row r="384">
          <cell r="G384">
            <v>4</v>
          </cell>
          <cell r="H384" t="str">
            <v>Not verified to be within 1 mile</v>
          </cell>
          <cell r="I384">
            <v>3349560217</v>
          </cell>
        </row>
        <row r="385">
          <cell r="G385">
            <v>1</v>
          </cell>
          <cell r="H385" t="str">
            <v>Not verified to be within 1 mile</v>
          </cell>
          <cell r="I385">
            <v>3349559919</v>
          </cell>
        </row>
        <row r="386">
          <cell r="G386">
            <v>5</v>
          </cell>
          <cell r="H386" t="str">
            <v>Within 165 feet</v>
          </cell>
          <cell r="I386">
            <v>3349559832</v>
          </cell>
        </row>
        <row r="387">
          <cell r="G387">
            <v>9</v>
          </cell>
          <cell r="H387" t="str">
            <v>Within 165 feet</v>
          </cell>
          <cell r="I387">
            <v>3337409874</v>
          </cell>
        </row>
        <row r="388">
          <cell r="G388">
            <v>1</v>
          </cell>
          <cell r="H388" t="str">
            <v>Within 1 mile</v>
          </cell>
          <cell r="I388">
            <v>3342617990</v>
          </cell>
        </row>
        <row r="389">
          <cell r="G389">
            <v>1</v>
          </cell>
          <cell r="H389" t="str">
            <v>Not verified to be within 1 mile</v>
          </cell>
          <cell r="I389">
            <v>3349560278</v>
          </cell>
        </row>
        <row r="390">
          <cell r="G390">
            <v>1</v>
          </cell>
          <cell r="H390" t="str">
            <v>Not verified to be within 1 mile</v>
          </cell>
          <cell r="I390">
            <v>3349560387</v>
          </cell>
        </row>
        <row r="391">
          <cell r="G391">
            <v>2</v>
          </cell>
          <cell r="H391" t="str">
            <v>Not Verified to be within 1 mile</v>
          </cell>
          <cell r="I391">
            <v>3342617929</v>
          </cell>
        </row>
        <row r="392">
          <cell r="G392">
            <v>3</v>
          </cell>
          <cell r="H392" t="str">
            <v>Within 165 feet</v>
          </cell>
          <cell r="I392">
            <v>3337409954</v>
          </cell>
        </row>
        <row r="393">
          <cell r="G393">
            <v>2</v>
          </cell>
          <cell r="H393" t="str">
            <v>Within 1 mile</v>
          </cell>
          <cell r="I393">
            <v>3342618113</v>
          </cell>
        </row>
        <row r="394">
          <cell r="G394">
            <v>1</v>
          </cell>
          <cell r="H394" t="str">
            <v>Within 165 feet</v>
          </cell>
          <cell r="I394">
            <v>3337409983</v>
          </cell>
        </row>
        <row r="395">
          <cell r="G395">
            <v>1</v>
          </cell>
          <cell r="H395" t="str">
            <v>Not verified to be within 1 mile</v>
          </cell>
          <cell r="I395">
            <v>3349559805</v>
          </cell>
        </row>
        <row r="396">
          <cell r="G396">
            <v>1</v>
          </cell>
          <cell r="H396" t="str">
            <v>Not verified to be within 1 mile</v>
          </cell>
          <cell r="I396">
            <v>3349559825</v>
          </cell>
        </row>
        <row r="397">
          <cell r="G397">
            <v>2</v>
          </cell>
          <cell r="H397" t="str">
            <v>Within 165 feet</v>
          </cell>
          <cell r="I397">
            <v>3337410057</v>
          </cell>
        </row>
        <row r="398">
          <cell r="G398">
            <v>12</v>
          </cell>
          <cell r="H398" t="str">
            <v>Within 165 feet</v>
          </cell>
          <cell r="I398">
            <v>3337410062</v>
          </cell>
        </row>
        <row r="399">
          <cell r="G399">
            <v>3</v>
          </cell>
          <cell r="H399" t="str">
            <v>Within 40 feet</v>
          </cell>
          <cell r="I399">
            <v>3341136831</v>
          </cell>
        </row>
        <row r="400">
          <cell r="G400">
            <v>3</v>
          </cell>
          <cell r="H400" t="str">
            <v>Within 165 feet</v>
          </cell>
          <cell r="I400">
            <v>3337428277</v>
          </cell>
        </row>
        <row r="401">
          <cell r="G401">
            <v>1</v>
          </cell>
          <cell r="H401" t="str">
            <v>Not verified to be within 1 mile</v>
          </cell>
          <cell r="I401">
            <v>3349559963</v>
          </cell>
        </row>
        <row r="402">
          <cell r="G402">
            <v>2</v>
          </cell>
          <cell r="H402" t="str">
            <v>Within 1 mile</v>
          </cell>
          <cell r="I402">
            <v>3353097790</v>
          </cell>
        </row>
        <row r="403">
          <cell r="G403">
            <v>1</v>
          </cell>
          <cell r="H403" t="str">
            <v>Not Verified to be within 1 mile</v>
          </cell>
          <cell r="I403">
            <v>3342618228</v>
          </cell>
        </row>
        <row r="404">
          <cell r="G404">
            <v>5</v>
          </cell>
          <cell r="H404" t="str">
            <v>Within 1 mile</v>
          </cell>
          <cell r="I404">
            <v>3337428285</v>
          </cell>
        </row>
        <row r="405">
          <cell r="G405">
            <v>4</v>
          </cell>
          <cell r="H405" t="str">
            <v>Within 40 feet</v>
          </cell>
          <cell r="I405">
            <v>3337410138</v>
          </cell>
        </row>
        <row r="406">
          <cell r="G406">
            <v>4</v>
          </cell>
          <cell r="H406" t="str">
            <v>Within 40 feet</v>
          </cell>
          <cell r="I406">
            <v>3337410151</v>
          </cell>
        </row>
        <row r="407">
          <cell r="G407">
            <v>1</v>
          </cell>
          <cell r="H407" t="str">
            <v>Within 1 mile</v>
          </cell>
          <cell r="I407">
            <v>3337410164</v>
          </cell>
        </row>
        <row r="408">
          <cell r="G408">
            <v>8</v>
          </cell>
          <cell r="H408" t="str">
            <v>Within 40 feet</v>
          </cell>
          <cell r="I408">
            <v>3349559508</v>
          </cell>
        </row>
        <row r="409">
          <cell r="G409">
            <v>1</v>
          </cell>
          <cell r="H409" t="str">
            <v>Within 1 mile</v>
          </cell>
          <cell r="I409">
            <v>3337410170</v>
          </cell>
        </row>
        <row r="410">
          <cell r="G410">
            <v>2</v>
          </cell>
          <cell r="H410" t="str">
            <v>Within 1 mile</v>
          </cell>
          <cell r="I410">
            <v>3342618381</v>
          </cell>
        </row>
        <row r="411">
          <cell r="G411">
            <v>2</v>
          </cell>
          <cell r="H411" t="str">
            <v>Within 1 mile</v>
          </cell>
          <cell r="I411">
            <v>3352749867</v>
          </cell>
        </row>
        <row r="412">
          <cell r="G412">
            <v>1</v>
          </cell>
          <cell r="H412" t="str">
            <v>Not Verified to be within 1 mile</v>
          </cell>
          <cell r="I412">
            <v>3337410194</v>
          </cell>
        </row>
        <row r="413">
          <cell r="G413">
            <v>2</v>
          </cell>
          <cell r="H413" t="str">
            <v>Not verified to be within 1 mile</v>
          </cell>
          <cell r="I413">
            <v>3349559800</v>
          </cell>
        </row>
        <row r="414">
          <cell r="G414">
            <v>23</v>
          </cell>
          <cell r="H414" t="str">
            <v>Within 40 feet</v>
          </cell>
          <cell r="I414">
            <v>3337410205</v>
          </cell>
        </row>
        <row r="415">
          <cell r="G415">
            <v>2</v>
          </cell>
          <cell r="H415" t="str">
            <v>Within 1 mile</v>
          </cell>
          <cell r="I415">
            <v>3352750256</v>
          </cell>
        </row>
        <row r="416">
          <cell r="G416">
            <v>2</v>
          </cell>
          <cell r="H416" t="str">
            <v>Within 1 mile</v>
          </cell>
          <cell r="I416">
            <v>3337410218</v>
          </cell>
        </row>
        <row r="417">
          <cell r="G417">
            <v>3</v>
          </cell>
          <cell r="H417" t="str">
            <v>Not verified to be within 1 mile</v>
          </cell>
          <cell r="I417">
            <v>3337410227</v>
          </cell>
        </row>
        <row r="418">
          <cell r="G418">
            <v>5</v>
          </cell>
          <cell r="H418" t="str">
            <v>Within 40 feet</v>
          </cell>
          <cell r="I418">
            <v>3337410261</v>
          </cell>
        </row>
        <row r="419">
          <cell r="G419">
            <v>3</v>
          </cell>
          <cell r="H419" t="str">
            <v>Within 1 mile</v>
          </cell>
          <cell r="I419">
            <v>3337410263</v>
          </cell>
        </row>
        <row r="420">
          <cell r="G420">
            <v>2</v>
          </cell>
          <cell r="H420" t="str">
            <v>Within 1 mile</v>
          </cell>
          <cell r="I420">
            <v>3342617812</v>
          </cell>
        </row>
        <row r="421">
          <cell r="G421">
            <v>1</v>
          </cell>
          <cell r="H421" t="str">
            <v>Within 1 mile</v>
          </cell>
          <cell r="I421">
            <v>3352749879</v>
          </cell>
        </row>
        <row r="422">
          <cell r="G422">
            <v>2</v>
          </cell>
          <cell r="H422" t="str">
            <v>Within 165 feet</v>
          </cell>
          <cell r="I422">
            <v>3342618338</v>
          </cell>
        </row>
        <row r="423">
          <cell r="G423">
            <v>1</v>
          </cell>
          <cell r="H423" t="str">
            <v>Not verified to be within 1 mile</v>
          </cell>
          <cell r="I423">
            <v>3349559719</v>
          </cell>
        </row>
        <row r="424">
          <cell r="G424">
            <v>6</v>
          </cell>
          <cell r="H424" t="str">
            <v>Within 1 mile</v>
          </cell>
          <cell r="I424">
            <v>3337410310</v>
          </cell>
        </row>
        <row r="425">
          <cell r="G425">
            <v>11</v>
          </cell>
          <cell r="H425" t="str">
            <v>Within 40 feet</v>
          </cell>
          <cell r="I425">
            <v>3337410309</v>
          </cell>
        </row>
        <row r="426">
          <cell r="G426">
            <v>4</v>
          </cell>
          <cell r="H426" t="str">
            <v>Within 1 mile</v>
          </cell>
          <cell r="I426">
            <v>3365669817</v>
          </cell>
        </row>
        <row r="427">
          <cell r="G427">
            <v>2</v>
          </cell>
          <cell r="H427" t="str">
            <v>Within 165 feet</v>
          </cell>
          <cell r="I427">
            <v>3349559822</v>
          </cell>
        </row>
        <row r="428">
          <cell r="G428">
            <v>2</v>
          </cell>
          <cell r="H428" t="str">
            <v>Within 1 mile</v>
          </cell>
          <cell r="I428">
            <v>3352749869</v>
          </cell>
        </row>
        <row r="429">
          <cell r="G429">
            <v>4</v>
          </cell>
          <cell r="H429" t="str">
            <v>Within 165 feet</v>
          </cell>
          <cell r="I429">
            <v>3337410366</v>
          </cell>
        </row>
        <row r="430">
          <cell r="G430">
            <v>1</v>
          </cell>
          <cell r="H430" t="str">
            <v>Not Verified to be within 1 mile</v>
          </cell>
          <cell r="I430">
            <v>3342617610</v>
          </cell>
        </row>
        <row r="431">
          <cell r="G431">
            <v>2</v>
          </cell>
          <cell r="H431" t="str">
            <v>Within 1 mile</v>
          </cell>
          <cell r="I431">
            <v>3352750163</v>
          </cell>
        </row>
        <row r="432">
          <cell r="G432">
            <v>1</v>
          </cell>
          <cell r="H432" t="str">
            <v>Not verified to be within 1 mile</v>
          </cell>
          <cell r="I432">
            <v>3349560300</v>
          </cell>
        </row>
        <row r="433">
          <cell r="G433">
            <v>1</v>
          </cell>
          <cell r="H433" t="str">
            <v>Not Verified to be within 1 mile</v>
          </cell>
          <cell r="I433">
            <v>3342618083</v>
          </cell>
        </row>
        <row r="434">
          <cell r="G434">
            <v>2</v>
          </cell>
          <cell r="H434" t="str">
            <v>Not verified to be within 1 mile</v>
          </cell>
          <cell r="I434">
            <v>3349560319</v>
          </cell>
        </row>
        <row r="435">
          <cell r="G435">
            <v>3</v>
          </cell>
          <cell r="H435" t="str">
            <v>Within 1 mile</v>
          </cell>
          <cell r="I435">
            <v>3342617815</v>
          </cell>
        </row>
        <row r="436">
          <cell r="G436">
            <v>3</v>
          </cell>
          <cell r="H436" t="str">
            <v>Within 40 feet</v>
          </cell>
          <cell r="I436">
            <v>3337427840</v>
          </cell>
        </row>
        <row r="437">
          <cell r="G437">
            <v>2</v>
          </cell>
          <cell r="H437" t="str">
            <v>Within 1 mile</v>
          </cell>
          <cell r="I437">
            <v>3352749868</v>
          </cell>
        </row>
        <row r="438">
          <cell r="G438">
            <v>2</v>
          </cell>
          <cell r="H438" t="str">
            <v>Within 1 mile</v>
          </cell>
          <cell r="I438">
            <v>3342617926</v>
          </cell>
        </row>
        <row r="439">
          <cell r="G439">
            <v>1</v>
          </cell>
          <cell r="H439" t="str">
            <v>Not verified to be within 1 mile</v>
          </cell>
          <cell r="I439">
            <v>3337410454</v>
          </cell>
        </row>
        <row r="440">
          <cell r="G440">
            <v>0</v>
          </cell>
          <cell r="H440" t="str">
            <v>Not Verified to be within 1 mile</v>
          </cell>
          <cell r="I440">
            <v>3342618404</v>
          </cell>
        </row>
        <row r="441">
          <cell r="G441">
            <v>4</v>
          </cell>
          <cell r="H441" t="str">
            <v>Within 40 feet</v>
          </cell>
          <cell r="I441">
            <v>3353097802</v>
          </cell>
        </row>
        <row r="442">
          <cell r="G442">
            <v>7</v>
          </cell>
          <cell r="H442" t="str">
            <v>Within 1 mile</v>
          </cell>
          <cell r="I442">
            <v>3337410466</v>
          </cell>
        </row>
        <row r="443">
          <cell r="G443">
            <v>2</v>
          </cell>
          <cell r="H443" t="str">
            <v>Within 1 mile</v>
          </cell>
          <cell r="I443">
            <v>3337410469</v>
          </cell>
        </row>
        <row r="444">
          <cell r="G444">
            <v>12</v>
          </cell>
          <cell r="H444" t="str">
            <v>Within 165 feet</v>
          </cell>
          <cell r="I444">
            <v>3337410472</v>
          </cell>
        </row>
        <row r="445">
          <cell r="G445">
            <v>1</v>
          </cell>
          <cell r="H445" t="str">
            <v>Not verified to be within 1 mile</v>
          </cell>
          <cell r="I445">
            <v>3349560209</v>
          </cell>
        </row>
        <row r="446">
          <cell r="G446">
            <v>2</v>
          </cell>
          <cell r="H446" t="str">
            <v>Within 1 mile</v>
          </cell>
          <cell r="I446">
            <v>3337410499</v>
          </cell>
        </row>
        <row r="447">
          <cell r="G447">
            <v>1</v>
          </cell>
          <cell r="H447" t="str">
            <v>Within 1 mile</v>
          </cell>
          <cell r="I447">
            <v>3342617830</v>
          </cell>
        </row>
        <row r="448">
          <cell r="G448">
            <v>2</v>
          </cell>
          <cell r="H448" t="str">
            <v>Within 1 mile</v>
          </cell>
          <cell r="I448">
            <v>3352749882</v>
          </cell>
        </row>
        <row r="449">
          <cell r="G449">
            <v>1</v>
          </cell>
          <cell r="H449" t="str">
            <v>Not verified to be within 1 mile</v>
          </cell>
          <cell r="I449">
            <v>3349559921</v>
          </cell>
        </row>
        <row r="450">
          <cell r="G450">
            <v>5</v>
          </cell>
          <cell r="H450" t="str">
            <v>Not Verified to be within 1 mile</v>
          </cell>
          <cell r="I450">
            <v>3342618330</v>
          </cell>
        </row>
        <row r="451">
          <cell r="G451">
            <v>8</v>
          </cell>
          <cell r="H451" t="str">
            <v>Within 40 feet</v>
          </cell>
          <cell r="I451">
            <v>3337410535</v>
          </cell>
        </row>
        <row r="452">
          <cell r="G452">
            <v>2</v>
          </cell>
          <cell r="H452" t="str">
            <v>Within 1 mile</v>
          </cell>
          <cell r="I452">
            <v>3337410539</v>
          </cell>
        </row>
        <row r="453">
          <cell r="G453">
            <v>2</v>
          </cell>
          <cell r="H453" t="str">
            <v>Not verified to be within 1 mile</v>
          </cell>
          <cell r="I453">
            <v>3349559748</v>
          </cell>
        </row>
        <row r="454">
          <cell r="G454">
            <v>1</v>
          </cell>
          <cell r="H454" t="str">
            <v>Within 1 mile</v>
          </cell>
          <cell r="I454">
            <v>3337410598</v>
          </cell>
        </row>
        <row r="455">
          <cell r="G455">
            <v>3</v>
          </cell>
          <cell r="H455" t="str">
            <v>Within 1 mile</v>
          </cell>
          <cell r="I455">
            <v>3337427581</v>
          </cell>
        </row>
        <row r="456">
          <cell r="G456">
            <v>1</v>
          </cell>
          <cell r="H456" t="str">
            <v>Within 1 mile</v>
          </cell>
          <cell r="I456">
            <v>3337410635</v>
          </cell>
        </row>
        <row r="457">
          <cell r="G457">
            <v>4</v>
          </cell>
          <cell r="H457" t="str">
            <v>Within 165 feet</v>
          </cell>
          <cell r="I457">
            <v>3337410647</v>
          </cell>
        </row>
        <row r="458">
          <cell r="G458">
            <v>1</v>
          </cell>
          <cell r="H458" t="str">
            <v>Not verified to be within 1 mile</v>
          </cell>
          <cell r="I458">
            <v>3349559767</v>
          </cell>
        </row>
        <row r="459">
          <cell r="G459">
            <v>1</v>
          </cell>
          <cell r="H459" t="str">
            <v>Within 1 mile</v>
          </cell>
          <cell r="I459">
            <v>3337410672</v>
          </cell>
        </row>
        <row r="460">
          <cell r="G460">
            <v>2</v>
          </cell>
          <cell r="H460" t="str">
            <v>Within 1 mile</v>
          </cell>
          <cell r="I460">
            <v>3342617609</v>
          </cell>
        </row>
        <row r="461">
          <cell r="G461">
            <v>2</v>
          </cell>
          <cell r="H461" t="str">
            <v>Within 40 feet</v>
          </cell>
          <cell r="I461">
            <v>3349559632</v>
          </cell>
        </row>
        <row r="462">
          <cell r="G462">
            <v>1</v>
          </cell>
          <cell r="H462" t="str">
            <v>Within 1 mile</v>
          </cell>
          <cell r="I462">
            <v>3352750020</v>
          </cell>
        </row>
        <row r="463">
          <cell r="G463">
            <v>1</v>
          </cell>
          <cell r="H463" t="str">
            <v>Not Verified to be within 1 mile</v>
          </cell>
          <cell r="I463">
            <v>3337410691</v>
          </cell>
        </row>
        <row r="464">
          <cell r="G464">
            <v>2</v>
          </cell>
          <cell r="H464" t="str">
            <v>Not Verified to be within 1 mile</v>
          </cell>
          <cell r="I464">
            <v>3342617891</v>
          </cell>
        </row>
        <row r="465">
          <cell r="G465">
            <v>1</v>
          </cell>
          <cell r="H465" t="str">
            <v>Within 1 mile</v>
          </cell>
          <cell r="I465">
            <v>3337410713</v>
          </cell>
        </row>
        <row r="466">
          <cell r="G466">
            <v>5</v>
          </cell>
          <cell r="H466" t="str">
            <v>Within 40 feet</v>
          </cell>
          <cell r="I466">
            <v>3337410744</v>
          </cell>
        </row>
        <row r="467">
          <cell r="G467">
            <v>1</v>
          </cell>
          <cell r="H467" t="str">
            <v>Within 1 mile</v>
          </cell>
          <cell r="I467">
            <v>3342618304</v>
          </cell>
        </row>
        <row r="468">
          <cell r="G468">
            <v>2</v>
          </cell>
          <cell r="H468" t="str">
            <v>Within 165 feet</v>
          </cell>
          <cell r="I468">
            <v>3353097786</v>
          </cell>
        </row>
        <row r="469">
          <cell r="G469">
            <v>2</v>
          </cell>
          <cell r="H469" t="str">
            <v>Within 1 mile</v>
          </cell>
          <cell r="I469">
            <v>3337430102</v>
          </cell>
        </row>
        <row r="470">
          <cell r="G470">
            <v>4</v>
          </cell>
          <cell r="H470" t="str">
            <v>Within 165 feet</v>
          </cell>
          <cell r="I470">
            <v>3349560046</v>
          </cell>
        </row>
        <row r="471">
          <cell r="G471">
            <v>4</v>
          </cell>
          <cell r="H471" t="str">
            <v>Within 40 feet</v>
          </cell>
          <cell r="I471">
            <v>3337410784</v>
          </cell>
        </row>
        <row r="472">
          <cell r="G472">
            <v>5</v>
          </cell>
          <cell r="H472" t="str">
            <v>Not verified to be within 1 mile</v>
          </cell>
          <cell r="I472">
            <v>3349560357</v>
          </cell>
        </row>
        <row r="473">
          <cell r="G473">
            <v>1</v>
          </cell>
          <cell r="H473" t="str">
            <v>Not verified to be within 1 mile</v>
          </cell>
          <cell r="I473">
            <v>3349559847</v>
          </cell>
        </row>
        <row r="474">
          <cell r="G474">
            <v>2</v>
          </cell>
          <cell r="H474" t="str">
            <v>Within 1 mile</v>
          </cell>
          <cell r="I474">
            <v>3353097532</v>
          </cell>
        </row>
        <row r="475">
          <cell r="G475">
            <v>2</v>
          </cell>
          <cell r="H475" t="str">
            <v>Within 1 mile</v>
          </cell>
          <cell r="I475">
            <v>3352749877</v>
          </cell>
        </row>
        <row r="476">
          <cell r="G476">
            <v>1</v>
          </cell>
          <cell r="H476" t="str">
            <v>Not verified to be within 1 mile</v>
          </cell>
          <cell r="I476">
            <v>3349559949</v>
          </cell>
        </row>
        <row r="477">
          <cell r="G477">
            <v>1</v>
          </cell>
          <cell r="H477" t="str">
            <v>Not verified to be within 1 mile</v>
          </cell>
          <cell r="I477">
            <v>3349559926</v>
          </cell>
        </row>
        <row r="478">
          <cell r="G478">
            <v>3</v>
          </cell>
          <cell r="H478" t="str">
            <v>Within 1 mile</v>
          </cell>
          <cell r="I478">
            <v>3337410875</v>
          </cell>
        </row>
        <row r="479">
          <cell r="G479">
            <v>5</v>
          </cell>
          <cell r="H479" t="str">
            <v>Within 1 mile</v>
          </cell>
          <cell r="I479">
            <v>3337410884</v>
          </cell>
        </row>
        <row r="480">
          <cell r="G480">
            <v>2</v>
          </cell>
          <cell r="H480" t="str">
            <v>Within 1 mile</v>
          </cell>
          <cell r="I480">
            <v>3337427325</v>
          </cell>
        </row>
        <row r="481">
          <cell r="G481">
            <v>5</v>
          </cell>
          <cell r="H481" t="str">
            <v>Not verified to be within 1 mile</v>
          </cell>
          <cell r="I481">
            <v>3349559940</v>
          </cell>
        </row>
        <row r="482">
          <cell r="G482">
            <v>2</v>
          </cell>
          <cell r="H482" t="str">
            <v>Not verified to be within 1 mile</v>
          </cell>
          <cell r="I482">
            <v>3337410893</v>
          </cell>
        </row>
        <row r="483">
          <cell r="G483">
            <v>1</v>
          </cell>
          <cell r="H483" t="str">
            <v>Within 1 mile</v>
          </cell>
          <cell r="I483">
            <v>3337410898</v>
          </cell>
        </row>
        <row r="484">
          <cell r="G484">
            <v>2</v>
          </cell>
          <cell r="H484" t="str">
            <v>Within 1 mile</v>
          </cell>
          <cell r="I484">
            <v>3337410924</v>
          </cell>
        </row>
        <row r="485">
          <cell r="G485">
            <v>4</v>
          </cell>
          <cell r="H485" t="str">
            <v>Within 1 mile</v>
          </cell>
          <cell r="I485">
            <v>3337427366</v>
          </cell>
        </row>
        <row r="486">
          <cell r="G486">
            <v>2</v>
          </cell>
          <cell r="H486" t="str">
            <v>Within 1 mile</v>
          </cell>
          <cell r="I486">
            <v>3337410952</v>
          </cell>
        </row>
        <row r="487">
          <cell r="G487">
            <v>3</v>
          </cell>
          <cell r="H487" t="str">
            <v>Within 165 feet</v>
          </cell>
          <cell r="I487">
            <v>3342617491</v>
          </cell>
        </row>
        <row r="488">
          <cell r="G488">
            <v>13</v>
          </cell>
          <cell r="H488" t="str">
            <v>Within 1 mile</v>
          </cell>
          <cell r="I488">
            <v>3337411001</v>
          </cell>
        </row>
        <row r="489">
          <cell r="G489">
            <v>2</v>
          </cell>
          <cell r="H489" t="str">
            <v>Within 1 mile</v>
          </cell>
          <cell r="I489">
            <v>3352749885</v>
          </cell>
        </row>
        <row r="490">
          <cell r="G490">
            <v>2</v>
          </cell>
          <cell r="H490" t="str">
            <v>Within 165 feet</v>
          </cell>
          <cell r="I490">
            <v>3337411020</v>
          </cell>
        </row>
        <row r="491">
          <cell r="G491">
            <v>1</v>
          </cell>
          <cell r="H491" t="str">
            <v>Within 1 mile</v>
          </cell>
          <cell r="I491">
            <v>3337411021</v>
          </cell>
        </row>
        <row r="492">
          <cell r="G492">
            <v>2</v>
          </cell>
          <cell r="H492" t="str">
            <v>Within 40 feet</v>
          </cell>
          <cell r="I492">
            <v>3337411027</v>
          </cell>
        </row>
        <row r="493">
          <cell r="G493">
            <v>5</v>
          </cell>
          <cell r="H493" t="str">
            <v>Within 1 mile</v>
          </cell>
          <cell r="I493">
            <v>3337411049</v>
          </cell>
        </row>
        <row r="494">
          <cell r="G494">
            <v>2</v>
          </cell>
          <cell r="H494" t="str">
            <v>Within 1 mile</v>
          </cell>
          <cell r="I494">
            <v>3342618370</v>
          </cell>
        </row>
        <row r="495">
          <cell r="G495">
            <v>1</v>
          </cell>
          <cell r="H495" t="str">
            <v>Within 1 mile</v>
          </cell>
          <cell r="I495">
            <v>3337411078</v>
          </cell>
        </row>
        <row r="496">
          <cell r="G496">
            <v>2</v>
          </cell>
          <cell r="H496" t="str">
            <v>Within 1 mile</v>
          </cell>
          <cell r="I496">
            <v>3341136760</v>
          </cell>
        </row>
        <row r="497">
          <cell r="G497">
            <v>3</v>
          </cell>
          <cell r="H497" t="str">
            <v>Within 1 mile</v>
          </cell>
          <cell r="I497">
            <v>3337411105</v>
          </cell>
        </row>
        <row r="498">
          <cell r="G498">
            <v>4</v>
          </cell>
          <cell r="H498" t="str">
            <v>Within 1 mile</v>
          </cell>
          <cell r="I498">
            <v>3337411112</v>
          </cell>
        </row>
        <row r="499">
          <cell r="G499">
            <v>2</v>
          </cell>
          <cell r="H499" t="str">
            <v>Within 1 mile</v>
          </cell>
          <cell r="I499">
            <v>3352749835</v>
          </cell>
        </row>
        <row r="500">
          <cell r="G500">
            <v>2</v>
          </cell>
          <cell r="H500" t="str">
            <v>Not verified to be within 1 mile</v>
          </cell>
          <cell r="I500">
            <v>3349560032</v>
          </cell>
        </row>
        <row r="501">
          <cell r="G501">
            <v>2</v>
          </cell>
          <cell r="H501" t="str">
            <v>Within 1 mile</v>
          </cell>
          <cell r="I501">
            <v>3342618088</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Overview"/>
      <sheetName val="Update Log"/>
      <sheetName val="MLIST"/>
      <sheetName val="FILES"/>
      <sheetName val="APPLIC"/>
      <sheetName val="FEAS"/>
      <sheetName val="BASE"/>
      <sheetName val="STOCK"/>
      <sheetName val="TURN"/>
      <sheetName val="ACHIEV"/>
      <sheetName val="CODE"/>
      <sheetName val="SATS"/>
      <sheetName val="Bldgs"/>
      <sheetName val="Vars"/>
      <sheetName val="taxonomy"/>
      <sheetName val="Lookup"/>
      <sheetName val="UEC"/>
      <sheetName val="Tracking Status"/>
      <sheetName val="Res_Master"/>
    </sheetNames>
    <definedNames>
      <definedName name="ResApplic" refersTo="='APPLIC'!$B$8:$F$119"/>
    </definedNames>
    <sheetDataSet>
      <sheetData sheetId="0"/>
      <sheetData sheetId="1"/>
      <sheetData sheetId="2">
        <row r="60">
          <cell r="B60" t="str">
            <v>Behavior</v>
          </cell>
        </row>
        <row r="61">
          <cell r="B61" t="str">
            <v>Behavior</v>
          </cell>
        </row>
        <row r="75">
          <cell r="B75" t="str">
            <v>Controls Commissioning and Sizing</v>
          </cell>
        </row>
        <row r="76">
          <cell r="B76" t="str">
            <v>Controls Commissioning and Sizing</v>
          </cell>
        </row>
      </sheetData>
      <sheetData sheetId="3">
        <row r="4">
          <cell r="H4">
            <v>2035</v>
          </cell>
        </row>
      </sheetData>
      <sheetData sheetId="4">
        <row r="8">
          <cell r="B8" t="str">
            <v>Measure Index Name</v>
          </cell>
          <cell r="C8" t="str">
            <v>Single Family</v>
          </cell>
          <cell r="D8" t="str">
            <v>Multifamily - Low Rise</v>
          </cell>
          <cell r="E8" t="str">
            <v>Multifamily - High Rise</v>
          </cell>
          <cell r="F8" t="str">
            <v>Manufactured</v>
          </cell>
        </row>
        <row r="9">
          <cell r="B9" t="str">
            <v>Lighting - New</v>
          </cell>
          <cell r="C9">
            <v>0.76500000000000001</v>
          </cell>
          <cell r="D9">
            <v>0.76500000000000001</v>
          </cell>
          <cell r="E9">
            <v>0.76500000000000001</v>
          </cell>
          <cell r="F9">
            <v>0.76500000000000001</v>
          </cell>
        </row>
        <row r="10">
          <cell r="B10" t="str">
            <v>Lighting - NR</v>
          </cell>
          <cell r="C10">
            <v>0.9</v>
          </cell>
          <cell r="D10">
            <v>0.9</v>
          </cell>
          <cell r="E10">
            <v>0.9</v>
          </cell>
          <cell r="F10">
            <v>0.9</v>
          </cell>
        </row>
        <row r="11">
          <cell r="B11" t="str">
            <v>Lighting - PPA</v>
          </cell>
          <cell r="C11">
            <v>0.9</v>
          </cell>
          <cell r="D11">
            <v>0.9</v>
          </cell>
          <cell r="E11">
            <v>0.9</v>
          </cell>
          <cell r="F11">
            <v>0.9</v>
          </cell>
        </row>
        <row r="12">
          <cell r="B12" t="str">
            <v>Dishwasher - New</v>
          </cell>
          <cell r="C12">
            <v>1</v>
          </cell>
          <cell r="D12">
            <v>1</v>
          </cell>
          <cell r="E12">
            <v>1</v>
          </cell>
          <cell r="F12">
            <v>1</v>
          </cell>
        </row>
        <row r="13">
          <cell r="B13" t="str">
            <v>Dishwasher - NR</v>
          </cell>
          <cell r="C13">
            <v>1</v>
          </cell>
          <cell r="D13">
            <v>1</v>
          </cell>
          <cell r="E13">
            <v>1</v>
          </cell>
          <cell r="F13">
            <v>1</v>
          </cell>
        </row>
        <row r="14">
          <cell r="B14" t="str">
            <v>Clothes Washer - New</v>
          </cell>
          <cell r="C14">
            <v>1</v>
          </cell>
          <cell r="D14">
            <v>0.75</v>
          </cell>
          <cell r="E14">
            <v>0.75</v>
          </cell>
          <cell r="F14">
            <v>1</v>
          </cell>
        </row>
        <row r="15">
          <cell r="B15" t="str">
            <v>Clothes Washer - NR</v>
          </cell>
          <cell r="C15">
            <v>1</v>
          </cell>
          <cell r="D15">
            <v>0.75</v>
          </cell>
          <cell r="E15">
            <v>0.75</v>
          </cell>
          <cell r="F15">
            <v>1</v>
          </cell>
        </row>
        <row r="16">
          <cell r="B16" t="str">
            <v>WasteWater Heat Recovery - New</v>
          </cell>
          <cell r="C16">
            <v>0.9</v>
          </cell>
          <cell r="D16">
            <v>0.5</v>
          </cell>
          <cell r="E16">
            <v>0.9</v>
          </cell>
          <cell r="F16">
            <v>0</v>
          </cell>
        </row>
        <row r="17">
          <cell r="B17" t="str">
            <v>Showerheads - New</v>
          </cell>
          <cell r="C17">
            <v>0.51600000000000001</v>
          </cell>
          <cell r="D17">
            <v>0.58000000000000007</v>
          </cell>
          <cell r="E17">
            <v>0.58000000000000007</v>
          </cell>
          <cell r="F17">
            <v>0.33999999999999997</v>
          </cell>
        </row>
        <row r="18">
          <cell r="B18" t="str">
            <v>Showerheads - Retro</v>
          </cell>
          <cell r="C18">
            <v>0.44247428657992416</v>
          </cell>
          <cell r="D18">
            <v>0.58000000000000007</v>
          </cell>
          <cell r="E18">
            <v>0.58000000000000007</v>
          </cell>
          <cell r="F18">
            <v>0.33999999999999997</v>
          </cell>
        </row>
        <row r="19">
          <cell r="B19" t="str">
            <v>HPWH - New</v>
          </cell>
          <cell r="C19">
            <v>0.94904999999999995</v>
          </cell>
          <cell r="D19">
            <v>0</v>
          </cell>
          <cell r="E19">
            <v>0</v>
          </cell>
          <cell r="F19">
            <v>0.95</v>
          </cell>
        </row>
        <row r="20">
          <cell r="B20" t="str">
            <v>HPWH - NR</v>
          </cell>
          <cell r="C20">
            <v>0.94904999999999995</v>
          </cell>
          <cell r="D20">
            <v>0</v>
          </cell>
          <cell r="E20">
            <v>0</v>
          </cell>
          <cell r="F20">
            <v>0.95</v>
          </cell>
        </row>
        <row r="21">
          <cell r="B21" t="str">
            <v>EV Supply Equip - NR</v>
          </cell>
          <cell r="C21">
            <v>0.89100000000000001</v>
          </cell>
          <cell r="D21">
            <v>0</v>
          </cell>
          <cell r="E21">
            <v>0</v>
          </cell>
          <cell r="F21">
            <v>0</v>
          </cell>
        </row>
        <row r="22">
          <cell r="B22" t="str">
            <v>Clothes Dryer - New</v>
          </cell>
          <cell r="C22">
            <v>0.9</v>
          </cell>
          <cell r="D22">
            <v>0.9</v>
          </cell>
          <cell r="E22">
            <v>0.9</v>
          </cell>
          <cell r="F22">
            <v>0.9</v>
          </cell>
        </row>
        <row r="23">
          <cell r="B23" t="str">
            <v>Clothes Dryer - NR</v>
          </cell>
          <cell r="C23">
            <v>0.9</v>
          </cell>
          <cell r="D23">
            <v>0.9</v>
          </cell>
          <cell r="E23">
            <v>0.9</v>
          </cell>
          <cell r="F23">
            <v>0.9</v>
          </cell>
        </row>
        <row r="24">
          <cell r="B24" t="str">
            <v>Refrigerator - New</v>
          </cell>
          <cell r="C24">
            <v>1</v>
          </cell>
          <cell r="D24">
            <v>1</v>
          </cell>
          <cell r="E24">
            <v>1</v>
          </cell>
          <cell r="F24">
            <v>1</v>
          </cell>
        </row>
        <row r="25">
          <cell r="B25" t="str">
            <v>Refrigerator - NR</v>
          </cell>
          <cell r="C25">
            <v>1</v>
          </cell>
          <cell r="D25">
            <v>1</v>
          </cell>
          <cell r="E25">
            <v>1</v>
          </cell>
          <cell r="F25">
            <v>1</v>
          </cell>
        </row>
        <row r="26">
          <cell r="B26" t="str">
            <v>Freezer - New</v>
          </cell>
          <cell r="C26">
            <v>1</v>
          </cell>
          <cell r="D26">
            <v>1</v>
          </cell>
          <cell r="E26">
            <v>1</v>
          </cell>
          <cell r="F26">
            <v>1</v>
          </cell>
        </row>
        <row r="27">
          <cell r="B27" t="str">
            <v>Freezer - NR</v>
          </cell>
          <cell r="C27">
            <v>1</v>
          </cell>
          <cell r="D27">
            <v>1</v>
          </cell>
          <cell r="E27">
            <v>1</v>
          </cell>
          <cell r="F27">
            <v>1</v>
          </cell>
        </row>
        <row r="28">
          <cell r="B28" t="str">
            <v>Solar Water Heater - New</v>
          </cell>
          <cell r="C28">
            <v>0.2475</v>
          </cell>
          <cell r="D28">
            <v>0.25</v>
          </cell>
          <cell r="E28">
            <v>0</v>
          </cell>
          <cell r="F28">
            <v>0</v>
          </cell>
        </row>
        <row r="29">
          <cell r="B29" t="str">
            <v>Solar Water Heater - NR</v>
          </cell>
          <cell r="C29">
            <v>0.2475</v>
          </cell>
          <cell r="D29">
            <v>0.25</v>
          </cell>
          <cell r="E29">
            <v>0</v>
          </cell>
          <cell r="F29">
            <v>0</v>
          </cell>
        </row>
        <row r="30">
          <cell r="B30" t="str">
            <v>Solar Water Heater - Retro</v>
          </cell>
          <cell r="C30">
            <v>0.2475</v>
          </cell>
          <cell r="D30">
            <v>0.25</v>
          </cell>
          <cell r="E30">
            <v>0</v>
          </cell>
          <cell r="F30">
            <v>0</v>
          </cell>
        </row>
        <row r="31">
          <cell r="B31">
            <v>0</v>
          </cell>
          <cell r="C31">
            <v>0</v>
          </cell>
          <cell r="D31">
            <v>0</v>
          </cell>
          <cell r="E31">
            <v>0</v>
          </cell>
          <cell r="F31">
            <v>0</v>
          </cell>
        </row>
        <row r="32">
          <cell r="B32">
            <v>0</v>
          </cell>
          <cell r="C32">
            <v>0</v>
          </cell>
          <cell r="D32">
            <v>0</v>
          </cell>
          <cell r="E32">
            <v>0</v>
          </cell>
          <cell r="F32">
            <v>0</v>
          </cell>
        </row>
        <row r="33">
          <cell r="B33" t="str">
            <v>Electric Oven - New</v>
          </cell>
          <cell r="C33">
            <v>0.9</v>
          </cell>
          <cell r="D33">
            <v>0.9</v>
          </cell>
          <cell r="E33">
            <v>0.9</v>
          </cell>
          <cell r="F33">
            <v>0.9</v>
          </cell>
        </row>
        <row r="34">
          <cell r="B34" t="str">
            <v>Electric Oven - NR</v>
          </cell>
          <cell r="C34">
            <v>0.9</v>
          </cell>
          <cell r="D34">
            <v>0.9</v>
          </cell>
          <cell r="E34">
            <v>0.9</v>
          </cell>
          <cell r="F34">
            <v>0.9</v>
          </cell>
        </row>
        <row r="35">
          <cell r="B35" t="str">
            <v>Microwave - New</v>
          </cell>
          <cell r="C35">
            <v>1</v>
          </cell>
          <cell r="D35">
            <v>1</v>
          </cell>
          <cell r="E35">
            <v>1</v>
          </cell>
          <cell r="F35">
            <v>1</v>
          </cell>
        </row>
        <row r="36">
          <cell r="B36" t="str">
            <v>Microwave - NR</v>
          </cell>
          <cell r="C36">
            <v>1</v>
          </cell>
          <cell r="D36">
            <v>1</v>
          </cell>
          <cell r="E36">
            <v>1</v>
          </cell>
          <cell r="F36">
            <v>1</v>
          </cell>
        </row>
        <row r="37">
          <cell r="B37" t="str">
            <v>Monitor - New</v>
          </cell>
          <cell r="C37">
            <v>0.44999999999999996</v>
          </cell>
          <cell r="D37">
            <v>0.44999999999999996</v>
          </cell>
          <cell r="E37">
            <v>0.44999999999999996</v>
          </cell>
          <cell r="F37">
            <v>0.44999999999999996</v>
          </cell>
        </row>
        <row r="38">
          <cell r="B38" t="str">
            <v>Monitor - NR</v>
          </cell>
          <cell r="C38">
            <v>0.44999999999999996</v>
          </cell>
          <cell r="D38">
            <v>0.44999999999999996</v>
          </cell>
          <cell r="E38">
            <v>0.44999999999999996</v>
          </cell>
          <cell r="F38">
            <v>0.44999999999999996</v>
          </cell>
        </row>
        <row r="39">
          <cell r="B39" t="str">
            <v>Desktop - New</v>
          </cell>
          <cell r="C39">
            <v>0.75</v>
          </cell>
          <cell r="D39">
            <v>0.75</v>
          </cell>
          <cell r="E39">
            <v>0.75</v>
          </cell>
          <cell r="F39">
            <v>0.75</v>
          </cell>
        </row>
        <row r="40">
          <cell r="B40" t="str">
            <v>Desktop - NR</v>
          </cell>
          <cell r="C40">
            <v>0.75</v>
          </cell>
          <cell r="D40">
            <v>0.75</v>
          </cell>
          <cell r="E40">
            <v>0.75</v>
          </cell>
          <cell r="F40">
            <v>0.75</v>
          </cell>
        </row>
        <row r="41">
          <cell r="B41" t="str">
            <v>Laptop - New</v>
          </cell>
          <cell r="C41">
            <v>0.26</v>
          </cell>
          <cell r="D41">
            <v>0.26</v>
          </cell>
          <cell r="E41">
            <v>0.26</v>
          </cell>
          <cell r="F41">
            <v>0.26</v>
          </cell>
        </row>
        <row r="42">
          <cell r="B42" t="str">
            <v>Laptop - NR</v>
          </cell>
          <cell r="C42">
            <v>0.26</v>
          </cell>
          <cell r="D42">
            <v>0.26</v>
          </cell>
          <cell r="E42">
            <v>0.26</v>
          </cell>
          <cell r="F42">
            <v>0.26</v>
          </cell>
        </row>
        <row r="43">
          <cell r="B43" t="str">
            <v>Computer - New</v>
          </cell>
          <cell r="C43"/>
          <cell r="D43"/>
          <cell r="E43"/>
          <cell r="F43"/>
        </row>
        <row r="44">
          <cell r="B44" t="str">
            <v>Computer - NR</v>
          </cell>
          <cell r="C44"/>
          <cell r="D44"/>
          <cell r="E44"/>
          <cell r="F44"/>
        </row>
        <row r="45">
          <cell r="B45" t="str">
            <v>ASHP - New</v>
          </cell>
          <cell r="C45">
            <v>0.88200000000000001</v>
          </cell>
          <cell r="D45">
            <v>0.5</v>
          </cell>
          <cell r="E45">
            <v>0</v>
          </cell>
          <cell r="F45">
            <v>0.9</v>
          </cell>
        </row>
        <row r="46">
          <cell r="B46" t="str">
            <v>ASHP - NR</v>
          </cell>
          <cell r="C46">
            <v>0.73499999999999999</v>
          </cell>
          <cell r="D46">
            <v>0.5</v>
          </cell>
          <cell r="E46">
            <v>0</v>
          </cell>
          <cell r="F46">
            <v>0.25</v>
          </cell>
        </row>
        <row r="47">
          <cell r="B47" t="str">
            <v>HP - Retro</v>
          </cell>
          <cell r="C47">
            <v>0</v>
          </cell>
          <cell r="D47">
            <v>0</v>
          </cell>
          <cell r="E47">
            <v>0</v>
          </cell>
          <cell r="F47">
            <v>0</v>
          </cell>
        </row>
        <row r="48">
          <cell r="B48" t="str">
            <v>DHP - New</v>
          </cell>
          <cell r="C48">
            <v>0.97019999999999995</v>
          </cell>
          <cell r="D48">
            <v>0.99</v>
          </cell>
          <cell r="E48">
            <v>0</v>
          </cell>
          <cell r="F48">
            <v>0.99</v>
          </cell>
        </row>
        <row r="49">
          <cell r="B49" t="str">
            <v>DHP - NR</v>
          </cell>
          <cell r="C49">
            <v>0.97019999999999995</v>
          </cell>
          <cell r="D49">
            <v>0.99</v>
          </cell>
          <cell r="E49">
            <v>0</v>
          </cell>
          <cell r="F49">
            <v>0.99</v>
          </cell>
        </row>
        <row r="50">
          <cell r="B50" t="str">
            <v>DHP - Retro</v>
          </cell>
          <cell r="C50">
            <v>0</v>
          </cell>
          <cell r="D50">
            <v>0</v>
          </cell>
          <cell r="E50">
            <v>0</v>
          </cell>
          <cell r="F50">
            <v>0</v>
          </cell>
        </row>
        <row r="51">
          <cell r="B51" t="str">
            <v>Duct Sealing - New</v>
          </cell>
          <cell r="C51">
            <v>0.4519771928174614</v>
          </cell>
          <cell r="D51">
            <v>0</v>
          </cell>
          <cell r="E51">
            <v>0</v>
          </cell>
          <cell r="F51">
            <v>0.54161498247447359</v>
          </cell>
        </row>
        <row r="52">
          <cell r="B52" t="str">
            <v>Duct Sealing - Retro</v>
          </cell>
          <cell r="C52">
            <v>0.4293783331765883</v>
          </cell>
          <cell r="D52">
            <v>0</v>
          </cell>
          <cell r="E52">
            <v>0</v>
          </cell>
          <cell r="F52">
            <v>0.51453423335074988</v>
          </cell>
        </row>
        <row r="53">
          <cell r="B53" t="str">
            <v>WIFI enabled tstats - New</v>
          </cell>
          <cell r="C53">
            <v>0.2</v>
          </cell>
          <cell r="D53">
            <v>0.2</v>
          </cell>
          <cell r="E53">
            <v>0</v>
          </cell>
          <cell r="F53">
            <v>0.2</v>
          </cell>
        </row>
        <row r="54">
          <cell r="B54" t="str">
            <v>WIFI enabled tstats - Retro</v>
          </cell>
          <cell r="C54">
            <v>0.19800000000000001</v>
          </cell>
          <cell r="D54">
            <v>0.19800000000000001</v>
          </cell>
          <cell r="E54">
            <v>0</v>
          </cell>
          <cell r="F54">
            <v>0.19800000000000001</v>
          </cell>
        </row>
        <row r="55">
          <cell r="B55" t="str">
            <v>Combo DHP/HPWH units - New</v>
          </cell>
          <cell r="C55">
            <v>0</v>
          </cell>
          <cell r="D55">
            <v>0</v>
          </cell>
          <cell r="E55">
            <v>0</v>
          </cell>
          <cell r="F55">
            <v>0</v>
          </cell>
        </row>
        <row r="56">
          <cell r="B56" t="str">
            <v>Combo DHP/HPWH units - NR</v>
          </cell>
          <cell r="C56">
            <v>0</v>
          </cell>
          <cell r="D56">
            <v>0</v>
          </cell>
          <cell r="E56">
            <v>0</v>
          </cell>
          <cell r="F56">
            <v>0</v>
          </cell>
        </row>
        <row r="57">
          <cell r="B57" t="str">
            <v>Combo DHP/HPWH units - Retro</v>
          </cell>
          <cell r="C57">
            <v>0</v>
          </cell>
          <cell r="D57">
            <v>0</v>
          </cell>
          <cell r="E57">
            <v>0</v>
          </cell>
          <cell r="F57">
            <v>0</v>
          </cell>
        </row>
        <row r="58">
          <cell r="B58" t="str">
            <v>Aerator - New</v>
          </cell>
          <cell r="C58">
            <v>0.315</v>
          </cell>
          <cell r="D58">
            <v>0.315</v>
          </cell>
          <cell r="E58">
            <v>0.315</v>
          </cell>
          <cell r="F58">
            <v>0.315</v>
          </cell>
        </row>
        <row r="59">
          <cell r="B59" t="str">
            <v>Aerator - Retro</v>
          </cell>
          <cell r="C59">
            <v>0.315</v>
          </cell>
          <cell r="D59">
            <v>0.315</v>
          </cell>
          <cell r="E59">
            <v>0.315</v>
          </cell>
          <cell r="F59">
            <v>0.315</v>
          </cell>
        </row>
        <row r="60">
          <cell r="B60" t="str">
            <v>Behavior - Retro</v>
          </cell>
          <cell r="C60">
            <v>0.48999999999999994</v>
          </cell>
          <cell r="D60">
            <v>0.48999999999999994</v>
          </cell>
          <cell r="E60">
            <v>0.48999999999999994</v>
          </cell>
          <cell r="F60">
            <v>0.48999999999999994</v>
          </cell>
        </row>
        <row r="61">
          <cell r="B61" t="str">
            <v>Behavior - New</v>
          </cell>
          <cell r="C61">
            <v>0.48999999999999994</v>
          </cell>
          <cell r="D61">
            <v>0.48999999999999994</v>
          </cell>
          <cell r="E61">
            <v>0.48999999999999994</v>
          </cell>
          <cell r="F61">
            <v>0.48999999999999994</v>
          </cell>
        </row>
        <row r="62">
          <cell r="B62">
            <v>0</v>
          </cell>
          <cell r="C62">
            <v>0</v>
          </cell>
          <cell r="D62">
            <v>0</v>
          </cell>
          <cell r="E62">
            <v>0</v>
          </cell>
          <cell r="F62">
            <v>0</v>
          </cell>
        </row>
        <row r="63">
          <cell r="B63" t="str">
            <v>Heat Recovery Ventilation - New</v>
          </cell>
          <cell r="C63">
            <v>0.89100000000000001</v>
          </cell>
          <cell r="D63">
            <v>0</v>
          </cell>
          <cell r="E63">
            <v>0</v>
          </cell>
          <cell r="F63">
            <v>0</v>
          </cell>
        </row>
        <row r="64">
          <cell r="B64" t="str">
            <v>GSHP - New</v>
          </cell>
          <cell r="C64">
            <v>0.12485156673907999</v>
          </cell>
          <cell r="D64">
            <v>0</v>
          </cell>
          <cell r="E64">
            <v>0</v>
          </cell>
          <cell r="F64">
            <v>0</v>
          </cell>
        </row>
        <row r="65">
          <cell r="B65" t="str">
            <v>GSHP - NR</v>
          </cell>
          <cell r="C65">
            <v>0.12485156673907999</v>
          </cell>
          <cell r="D65">
            <v>0</v>
          </cell>
          <cell r="E65">
            <v>0</v>
          </cell>
          <cell r="F65">
            <v>0</v>
          </cell>
        </row>
        <row r="66">
          <cell r="B66">
            <v>0</v>
          </cell>
          <cell r="C66">
            <v>0</v>
          </cell>
          <cell r="D66">
            <v>0</v>
          </cell>
          <cell r="E66">
            <v>0</v>
          </cell>
          <cell r="F66">
            <v>0</v>
          </cell>
        </row>
        <row r="67">
          <cell r="B67" t="str">
            <v>ECM for HVAC ventilation - New</v>
          </cell>
          <cell r="C67">
            <v>0</v>
          </cell>
          <cell r="D67">
            <v>0</v>
          </cell>
          <cell r="E67">
            <v>0</v>
          </cell>
          <cell r="F67">
            <v>0</v>
          </cell>
        </row>
        <row r="68">
          <cell r="B68" t="str">
            <v>ECM for HVAC ventilation - NR</v>
          </cell>
          <cell r="C68">
            <v>0</v>
          </cell>
          <cell r="D68">
            <v>0</v>
          </cell>
          <cell r="E68">
            <v>0</v>
          </cell>
          <cell r="F68">
            <v>0</v>
          </cell>
        </row>
        <row r="69">
          <cell r="B69" t="str">
            <v>Whole house/attic fan - New</v>
          </cell>
          <cell r="C69">
            <v>0</v>
          </cell>
          <cell r="D69">
            <v>0</v>
          </cell>
          <cell r="E69">
            <v>0</v>
          </cell>
          <cell r="F69">
            <v>0</v>
          </cell>
        </row>
        <row r="70">
          <cell r="B70" t="str">
            <v>Whole house/attic fan - Retro</v>
          </cell>
          <cell r="C70">
            <v>0</v>
          </cell>
          <cell r="D70">
            <v>0</v>
          </cell>
          <cell r="E70">
            <v>0</v>
          </cell>
          <cell r="F70">
            <v>0</v>
          </cell>
        </row>
        <row r="71">
          <cell r="B71" t="str">
            <v>WH Pipe insulation - Retro</v>
          </cell>
          <cell r="C71">
            <v>0</v>
          </cell>
          <cell r="D71">
            <v>0</v>
          </cell>
          <cell r="E71">
            <v>0</v>
          </cell>
          <cell r="F71">
            <v>0</v>
          </cell>
        </row>
        <row r="72">
          <cell r="B72" t="str">
            <v>DHP Ducted - NR</v>
          </cell>
          <cell r="C72">
            <v>0.2475</v>
          </cell>
          <cell r="D72">
            <v>0</v>
          </cell>
          <cell r="E72">
            <v>0</v>
          </cell>
          <cell r="F72">
            <v>0.74249999999999994</v>
          </cell>
        </row>
        <row r="73">
          <cell r="B73" t="str">
            <v>Advanced Power Strips - New</v>
          </cell>
          <cell r="C73">
            <v>0.33660000000000001</v>
          </cell>
          <cell r="D73">
            <v>0.2475</v>
          </cell>
          <cell r="E73">
            <v>0.2475</v>
          </cell>
          <cell r="F73">
            <v>0.2475</v>
          </cell>
        </row>
        <row r="74">
          <cell r="B74" t="str">
            <v>Advanced Power Strips - Retro</v>
          </cell>
          <cell r="C74">
            <v>0.33660000000000001</v>
          </cell>
          <cell r="D74">
            <v>0.2475</v>
          </cell>
          <cell r="E74">
            <v>0.2475</v>
          </cell>
          <cell r="F74">
            <v>0.2475</v>
          </cell>
        </row>
        <row r="75">
          <cell r="B75" t="str">
            <v>Controls Commissioning and Sizing - New</v>
          </cell>
          <cell r="C75">
            <v>0.76</v>
          </cell>
          <cell r="D75">
            <v>0</v>
          </cell>
          <cell r="E75">
            <v>0</v>
          </cell>
          <cell r="F75">
            <v>0.76</v>
          </cell>
        </row>
        <row r="76">
          <cell r="B76" t="str">
            <v>Controls Commissioning and Sizing - NR</v>
          </cell>
          <cell r="C76">
            <v>0.76</v>
          </cell>
          <cell r="D76">
            <v>0</v>
          </cell>
          <cell r="E76">
            <v>0</v>
          </cell>
          <cell r="F76">
            <v>0.76</v>
          </cell>
        </row>
        <row r="77">
          <cell r="B77" t="str">
            <v>ResWx - Retro</v>
          </cell>
          <cell r="C77">
            <v>0.95</v>
          </cell>
          <cell r="D77">
            <v>1</v>
          </cell>
          <cell r="E77">
            <v>0</v>
          </cell>
          <cell r="F77">
            <v>0.95</v>
          </cell>
        </row>
        <row r="78">
          <cell r="B78" t="str">
            <v>ATTIC R0 - R19 - Retro</v>
          </cell>
          <cell r="C78">
            <v>0</v>
          </cell>
          <cell r="D78">
            <v>5.4136342171710254E-2</v>
          </cell>
          <cell r="E78">
            <v>0</v>
          </cell>
          <cell r="F78">
            <v>0</v>
          </cell>
        </row>
        <row r="79">
          <cell r="B79" t="str">
            <v>ATTIC R0 - R22 - Retro</v>
          </cell>
          <cell r="C79">
            <v>0</v>
          </cell>
          <cell r="D79">
            <v>0</v>
          </cell>
          <cell r="E79">
            <v>0</v>
          </cell>
          <cell r="F79">
            <v>1.7654231774693385E-2</v>
          </cell>
        </row>
        <row r="80">
          <cell r="B80" t="str">
            <v>ATTIC R0 - R30 - Retro</v>
          </cell>
          <cell r="C80">
            <v>0</v>
          </cell>
          <cell r="D80">
            <v>0</v>
          </cell>
          <cell r="E80">
            <v>0</v>
          </cell>
          <cell r="F80">
            <v>5.370909487280473E-2</v>
          </cell>
        </row>
        <row r="81">
          <cell r="B81" t="str">
            <v>ATTIC R0 - R38 - Retro</v>
          </cell>
          <cell r="C81">
            <v>3.0150417138103489E-2</v>
          </cell>
          <cell r="D81">
            <v>1.0754159339533284E-2</v>
          </cell>
          <cell r="E81">
            <v>0</v>
          </cell>
          <cell r="F81">
            <v>0</v>
          </cell>
        </row>
        <row r="82">
          <cell r="B82" t="str">
            <v>ATTIC R0 - R49 - Retro</v>
          </cell>
          <cell r="C82">
            <v>1.6064798296574784E-2</v>
          </cell>
          <cell r="D82">
            <v>6.4148166587866887E-2</v>
          </cell>
          <cell r="E82">
            <v>0</v>
          </cell>
          <cell r="F82">
            <v>0</v>
          </cell>
        </row>
        <row r="83">
          <cell r="B83" t="str">
            <v>ATTIC R11 - R30 - Retro</v>
          </cell>
          <cell r="C83">
            <v>0</v>
          </cell>
          <cell r="D83">
            <v>0</v>
          </cell>
          <cell r="E83">
            <v>0</v>
          </cell>
          <cell r="F83">
            <v>1.0533305070999921E-3</v>
          </cell>
        </row>
        <row r="84">
          <cell r="B84" t="str">
            <v>ATTIC R11 - R38 - Retro</v>
          </cell>
          <cell r="C84">
            <v>2.4846271780712467E-2</v>
          </cell>
          <cell r="D84">
            <v>0</v>
          </cell>
          <cell r="E84">
            <v>0</v>
          </cell>
          <cell r="F84">
            <v>0</v>
          </cell>
        </row>
        <row r="85">
          <cell r="B85" t="str">
            <v>ATTIC R11 - R49 - Retro</v>
          </cell>
          <cell r="C85">
            <v>1.9498021140463982E-2</v>
          </cell>
          <cell r="D85">
            <v>0</v>
          </cell>
          <cell r="E85">
            <v>0</v>
          </cell>
          <cell r="F85">
            <v>0</v>
          </cell>
        </row>
        <row r="86">
          <cell r="B86" t="str">
            <v>ATTIC R19 - R30 - Retro</v>
          </cell>
          <cell r="C86">
            <v>0</v>
          </cell>
          <cell r="D86">
            <v>6.5125260012002723E-2</v>
          </cell>
          <cell r="E86">
            <v>0</v>
          </cell>
          <cell r="F86">
            <v>0</v>
          </cell>
        </row>
        <row r="87">
          <cell r="B87" t="str">
            <v>ATTIC R19 - R38 - Retro</v>
          </cell>
          <cell r="C87">
            <v>8.2033817107202978E-3</v>
          </cell>
          <cell r="D87">
            <v>1.0053116760243517E-2</v>
          </cell>
          <cell r="E87">
            <v>0</v>
          </cell>
          <cell r="F87">
            <v>0</v>
          </cell>
        </row>
        <row r="88">
          <cell r="B88" t="str">
            <v>ATTIC R19 - R49 - Retro</v>
          </cell>
          <cell r="C88">
            <v>1.7662848312546196E-2</v>
          </cell>
          <cell r="D88">
            <v>0.14766594591946242</v>
          </cell>
          <cell r="E88">
            <v>0</v>
          </cell>
          <cell r="F88">
            <v>0</v>
          </cell>
        </row>
        <row r="89">
          <cell r="B89" t="str">
            <v>WALL R0 - R11 - Retro</v>
          </cell>
          <cell r="C89">
            <v>8.46755457988283E-2</v>
          </cell>
          <cell r="D89">
            <v>8.6999999999999966E-2</v>
          </cell>
          <cell r="E89">
            <v>0</v>
          </cell>
          <cell r="F89">
            <v>0</v>
          </cell>
        </row>
        <row r="90">
          <cell r="B90" t="str">
            <v>FLOOR R0 - R19 - Retro</v>
          </cell>
          <cell r="C90">
            <v>7.8781984396844446E-2</v>
          </cell>
          <cell r="D90">
            <v>2.1455163910870823E-2</v>
          </cell>
          <cell r="E90">
            <v>0</v>
          </cell>
          <cell r="F90">
            <v>0</v>
          </cell>
        </row>
        <row r="91">
          <cell r="B91" t="str">
            <v>FLOOR R0 - R22 - Retro</v>
          </cell>
          <cell r="C91">
            <v>0</v>
          </cell>
          <cell r="D91">
            <v>0</v>
          </cell>
          <cell r="E91">
            <v>0</v>
          </cell>
          <cell r="F91">
            <v>1.0665247527328225E-2</v>
          </cell>
        </row>
        <row r="92">
          <cell r="B92" t="str">
            <v>FLOOR R0 - R25 - Retro</v>
          </cell>
          <cell r="C92">
            <v>4.555152699293441E-2</v>
          </cell>
          <cell r="D92">
            <v>0</v>
          </cell>
          <cell r="E92">
            <v>0</v>
          </cell>
          <cell r="F92">
            <v>0</v>
          </cell>
        </row>
        <row r="93">
          <cell r="B93" t="str">
            <v>FLOOR R0 - R30 - Retro</v>
          </cell>
          <cell r="C93">
            <v>0.10512619459663457</v>
          </cell>
          <cell r="D93">
            <v>0.23754483608912919</v>
          </cell>
          <cell r="E93">
            <v>0</v>
          </cell>
          <cell r="F93">
            <v>0</v>
          </cell>
        </row>
        <row r="94">
          <cell r="B94" t="str">
            <v>FLOOR R11 - R22 - Retro</v>
          </cell>
          <cell r="C94">
            <v>0</v>
          </cell>
          <cell r="D94">
            <v>0</v>
          </cell>
          <cell r="E94">
            <v>0</v>
          </cell>
          <cell r="F94">
            <v>1.6234206236719673E-2</v>
          </cell>
        </row>
        <row r="95">
          <cell r="B95" t="str">
            <v>WINDOW CL30 Prime Window Replacement of Single Pane Base - Retro</v>
          </cell>
          <cell r="C95">
            <v>3.5442601061513916E-2</v>
          </cell>
          <cell r="D95">
            <v>0.12758359544917094</v>
          </cell>
          <cell r="E95">
            <v>0</v>
          </cell>
          <cell r="F95">
            <v>1.3677383586228942E-2</v>
          </cell>
        </row>
        <row r="96">
          <cell r="B96" t="str">
            <v>WINDOW CL30 Prime Window Replacement of Double Pane Base - Retro</v>
          </cell>
          <cell r="C96">
            <v>0.74240695226153941</v>
          </cell>
          <cell r="D96">
            <v>0.66296155480151864</v>
          </cell>
          <cell r="E96">
            <v>0</v>
          </cell>
          <cell r="F96">
            <v>6.9568000974991058E-4</v>
          </cell>
        </row>
        <row r="97">
          <cell r="B97" t="str">
            <v>WINDOW CL22 Prime Window Replacement of Single Pane Base - Retro</v>
          </cell>
          <cell r="C97">
            <v>8.860650265378479E-3</v>
          </cell>
          <cell r="D97">
            <v>3.1895898862292736E-2</v>
          </cell>
          <cell r="E97">
            <v>0</v>
          </cell>
          <cell r="F97">
            <v>3.4193458965572354E-3</v>
          </cell>
        </row>
        <row r="98">
          <cell r="B98" t="str">
            <v>WINDOW CL22 Prime Window Replacement of Double Pane Base - Retro</v>
          </cell>
          <cell r="C98">
            <v>0.18560173806538485</v>
          </cell>
          <cell r="D98">
            <v>0.16574038870037966</v>
          </cell>
          <cell r="E98">
            <v>0</v>
          </cell>
          <cell r="F98">
            <v>1.7392000243747764E-4</v>
          </cell>
        </row>
        <row r="99">
          <cell r="B99" t="str">
            <v>CFM50 Infiltration Reduction - Retro</v>
          </cell>
          <cell r="C99">
            <v>0.3489194352936118</v>
          </cell>
          <cell r="D99">
            <v>0.5</v>
          </cell>
          <cell r="E99">
            <v>0</v>
          </cell>
          <cell r="F99">
            <v>8.366655018171143E-2</v>
          </cell>
        </row>
        <row r="100">
          <cell r="B100"/>
          <cell r="C100">
            <v>0</v>
          </cell>
          <cell r="D100">
            <v>0</v>
          </cell>
          <cell r="E100">
            <v>0</v>
          </cell>
          <cell r="F100">
            <v>0</v>
          </cell>
        </row>
        <row r="101">
          <cell r="B101"/>
        </row>
        <row r="102">
          <cell r="B102"/>
        </row>
        <row r="103">
          <cell r="B103"/>
        </row>
        <row r="104">
          <cell r="B104"/>
        </row>
        <row r="105">
          <cell r="B105"/>
        </row>
        <row r="106">
          <cell r="B106"/>
        </row>
        <row r="107">
          <cell r="B107"/>
        </row>
        <row r="108">
          <cell r="B108"/>
        </row>
        <row r="109">
          <cell r="B109"/>
        </row>
        <row r="110">
          <cell r="B110"/>
        </row>
        <row r="111">
          <cell r="B111"/>
        </row>
        <row r="112">
          <cell r="B112"/>
        </row>
        <row r="113">
          <cell r="B113"/>
        </row>
        <row r="114">
          <cell r="B114"/>
        </row>
        <row r="115">
          <cell r="B115"/>
        </row>
        <row r="116">
          <cell r="B116"/>
        </row>
        <row r="117">
          <cell r="B117"/>
        </row>
        <row r="118">
          <cell r="B118"/>
        </row>
        <row r="119">
          <cell r="B119"/>
        </row>
        <row r="120">
          <cell r="B120"/>
        </row>
      </sheetData>
      <sheetData sheetId="5"/>
      <sheetData sheetId="6"/>
      <sheetData sheetId="7"/>
      <sheetData sheetId="8">
        <row r="10">
          <cell r="B10" t="str">
            <v>Lighting - NR</v>
          </cell>
          <cell r="C10">
            <v>0.125</v>
          </cell>
          <cell r="D10">
            <v>0.125</v>
          </cell>
          <cell r="E10">
            <v>0.125</v>
          </cell>
          <cell r="F10">
            <v>0.125</v>
          </cell>
        </row>
        <row r="11">
          <cell r="B11" t="str">
            <v>Lighting - PPA</v>
          </cell>
          <cell r="C11" t="str">
            <v/>
          </cell>
          <cell r="D11" t="str">
            <v/>
          </cell>
          <cell r="E11" t="str">
            <v/>
          </cell>
          <cell r="F11" t="str">
            <v/>
          </cell>
        </row>
        <row r="12">
          <cell r="B12" t="str">
            <v>Dishwasher - New</v>
          </cell>
          <cell r="C12">
            <v>1</v>
          </cell>
          <cell r="D12">
            <v>1</v>
          </cell>
          <cell r="E12">
            <v>1</v>
          </cell>
          <cell r="F12">
            <v>1</v>
          </cell>
        </row>
        <row r="13">
          <cell r="B13" t="str">
            <v>Dishwasher - NR</v>
          </cell>
          <cell r="C13">
            <v>6.4935064935064929E-2</v>
          </cell>
          <cell r="D13">
            <v>6.4935064935064929E-2</v>
          </cell>
          <cell r="E13">
            <v>6.4935064935064929E-2</v>
          </cell>
          <cell r="F13">
            <v>6.4935064935064929E-2</v>
          </cell>
        </row>
        <row r="14">
          <cell r="B14" t="str">
            <v>Clothes Washer - New</v>
          </cell>
          <cell r="C14">
            <v>1</v>
          </cell>
          <cell r="D14">
            <v>1</v>
          </cell>
          <cell r="E14">
            <v>1</v>
          </cell>
          <cell r="F14">
            <v>1</v>
          </cell>
        </row>
        <row r="15">
          <cell r="B15" t="str">
            <v>Clothes Washer - NR</v>
          </cell>
          <cell r="C15">
            <v>7.1428571428571425E-2</v>
          </cell>
          <cell r="D15">
            <v>7.1428571428571425E-2</v>
          </cell>
          <cell r="E15">
            <v>7.1428571428571425E-2</v>
          </cell>
          <cell r="F15">
            <v>7.1428571428571425E-2</v>
          </cell>
        </row>
        <row r="16">
          <cell r="B16" t="str">
            <v>WasteWater Heat Recovery - New</v>
          </cell>
          <cell r="C16">
            <v>1</v>
          </cell>
          <cell r="D16">
            <v>1</v>
          </cell>
          <cell r="E16">
            <v>1</v>
          </cell>
          <cell r="F16">
            <v>1</v>
          </cell>
        </row>
        <row r="17">
          <cell r="B17" t="str">
            <v>Showerheads - New</v>
          </cell>
          <cell r="C17">
            <v>1</v>
          </cell>
          <cell r="D17">
            <v>1</v>
          </cell>
          <cell r="E17">
            <v>1</v>
          </cell>
          <cell r="F17">
            <v>1</v>
          </cell>
        </row>
        <row r="18">
          <cell r="B18" t="str">
            <v>Showerheads - Retro</v>
          </cell>
          <cell r="C18" t="str">
            <v/>
          </cell>
          <cell r="D18" t="str">
            <v/>
          </cell>
          <cell r="E18" t="str">
            <v/>
          </cell>
          <cell r="F18" t="str">
            <v/>
          </cell>
        </row>
        <row r="19">
          <cell r="B19" t="str">
            <v>HPWH - New</v>
          </cell>
          <cell r="C19">
            <v>1</v>
          </cell>
          <cell r="D19">
            <v>1</v>
          </cell>
          <cell r="E19">
            <v>1</v>
          </cell>
          <cell r="F19">
            <v>1</v>
          </cell>
        </row>
        <row r="20">
          <cell r="B20" t="str">
            <v>HPWH - NR</v>
          </cell>
          <cell r="C20">
            <v>7.6923076923076927E-2</v>
          </cell>
          <cell r="D20">
            <v>7.6923076923076927E-2</v>
          </cell>
          <cell r="E20">
            <v>7.6923076923076927E-2</v>
          </cell>
          <cell r="F20">
            <v>7.6923076923076927E-2</v>
          </cell>
        </row>
        <row r="21">
          <cell r="B21" t="str">
            <v>EV Supply Equip - NR</v>
          </cell>
          <cell r="C21">
            <v>0.1</v>
          </cell>
          <cell r="D21">
            <v>0.1</v>
          </cell>
          <cell r="E21">
            <v>0.1</v>
          </cell>
          <cell r="F21">
            <v>0.1</v>
          </cell>
        </row>
        <row r="22">
          <cell r="B22" t="str">
            <v>Clothes Dryer - New</v>
          </cell>
          <cell r="C22">
            <v>1</v>
          </cell>
          <cell r="D22">
            <v>1</v>
          </cell>
          <cell r="E22">
            <v>1</v>
          </cell>
          <cell r="F22">
            <v>1</v>
          </cell>
        </row>
        <row r="23">
          <cell r="B23" t="str">
            <v>Clothes Dryer - NR</v>
          </cell>
          <cell r="C23">
            <v>6.25E-2</v>
          </cell>
          <cell r="D23">
            <v>6.25E-2</v>
          </cell>
          <cell r="E23">
            <v>6.25E-2</v>
          </cell>
          <cell r="F23">
            <v>6.25E-2</v>
          </cell>
        </row>
        <row r="24">
          <cell r="B24" t="str">
            <v>Refrigerator - New</v>
          </cell>
          <cell r="C24">
            <v>1</v>
          </cell>
          <cell r="D24">
            <v>1</v>
          </cell>
          <cell r="E24">
            <v>1</v>
          </cell>
          <cell r="F24">
            <v>1</v>
          </cell>
        </row>
        <row r="25">
          <cell r="B25" t="str">
            <v>Refrigerator - NR</v>
          </cell>
          <cell r="C25">
            <v>6.5789473684210523E-2</v>
          </cell>
          <cell r="D25">
            <v>6.5789473684210523E-2</v>
          </cell>
          <cell r="E25">
            <v>6.5789473684210523E-2</v>
          </cell>
          <cell r="F25">
            <v>6.5789473684210523E-2</v>
          </cell>
        </row>
        <row r="26">
          <cell r="B26" t="str">
            <v>Freezer - New</v>
          </cell>
          <cell r="C26">
            <v>1</v>
          </cell>
          <cell r="D26">
            <v>1</v>
          </cell>
          <cell r="E26">
            <v>1</v>
          </cell>
          <cell r="F26">
            <v>1</v>
          </cell>
        </row>
        <row r="27">
          <cell r="B27" t="str">
            <v>Freezer - NR</v>
          </cell>
          <cell r="C27">
            <v>4.6082949308755762E-2</v>
          </cell>
          <cell r="D27">
            <v>4.6082949308755762E-2</v>
          </cell>
          <cell r="E27">
            <v>4.6082949308755762E-2</v>
          </cell>
          <cell r="F27">
            <v>4.6082949308755762E-2</v>
          </cell>
        </row>
        <row r="28">
          <cell r="B28" t="str">
            <v>Solar Water Heater - New</v>
          </cell>
          <cell r="C28">
            <v>1</v>
          </cell>
          <cell r="D28">
            <v>1</v>
          </cell>
          <cell r="E28">
            <v>1</v>
          </cell>
          <cell r="F28">
            <v>1</v>
          </cell>
        </row>
        <row r="29">
          <cell r="B29" t="str">
            <v>Solar Water Heater - NR</v>
          </cell>
          <cell r="C29" t="e">
            <v>#DIV/0!</v>
          </cell>
          <cell r="D29" t="e">
            <v>#DIV/0!</v>
          </cell>
          <cell r="E29" t="e">
            <v>#DIV/0!</v>
          </cell>
          <cell r="F29" t="e">
            <v>#DIV/0!</v>
          </cell>
        </row>
        <row r="30">
          <cell r="B30" t="str">
            <v>Solar Water Heater - Retro</v>
          </cell>
          <cell r="C30" t="str">
            <v/>
          </cell>
          <cell r="D30" t="str">
            <v/>
          </cell>
          <cell r="E30" t="str">
            <v/>
          </cell>
          <cell r="F30" t="str">
            <v/>
          </cell>
        </row>
        <row r="31">
          <cell r="B31">
            <v>0</v>
          </cell>
          <cell r="C31" t="str">
            <v/>
          </cell>
          <cell r="D31" t="str">
            <v/>
          </cell>
          <cell r="E31" t="str">
            <v/>
          </cell>
          <cell r="F31" t="str">
            <v/>
          </cell>
        </row>
        <row r="32">
          <cell r="B32">
            <v>0</v>
          </cell>
          <cell r="C32" t="str">
            <v/>
          </cell>
          <cell r="D32" t="str">
            <v/>
          </cell>
          <cell r="E32" t="str">
            <v/>
          </cell>
          <cell r="F32" t="str">
            <v/>
          </cell>
        </row>
        <row r="33">
          <cell r="B33" t="str">
            <v>Electric Oven - New</v>
          </cell>
          <cell r="C33">
            <v>1</v>
          </cell>
          <cell r="D33">
            <v>1</v>
          </cell>
          <cell r="E33">
            <v>1</v>
          </cell>
          <cell r="F33">
            <v>1</v>
          </cell>
        </row>
        <row r="34">
          <cell r="B34" t="str">
            <v>Electric Oven - NR</v>
          </cell>
          <cell r="C34">
            <v>0.05</v>
          </cell>
          <cell r="D34">
            <v>0.05</v>
          </cell>
          <cell r="E34">
            <v>0.05</v>
          </cell>
          <cell r="F34">
            <v>0.05</v>
          </cell>
        </row>
        <row r="35">
          <cell r="B35" t="str">
            <v>Microwave - New</v>
          </cell>
          <cell r="C35">
            <v>1</v>
          </cell>
          <cell r="D35">
            <v>1</v>
          </cell>
          <cell r="E35">
            <v>1</v>
          </cell>
          <cell r="F35">
            <v>1</v>
          </cell>
        </row>
        <row r="36">
          <cell r="B36" t="str">
            <v>Microwave - NR</v>
          </cell>
          <cell r="C36">
            <v>0.1111111111111111</v>
          </cell>
          <cell r="D36">
            <v>0.1111111111111111</v>
          </cell>
          <cell r="E36">
            <v>0.1111111111111111</v>
          </cell>
          <cell r="F36">
            <v>0.1111111111111111</v>
          </cell>
        </row>
        <row r="37">
          <cell r="B37" t="str">
            <v>Monitor - New</v>
          </cell>
          <cell r="C37">
            <v>1</v>
          </cell>
          <cell r="D37">
            <v>1</v>
          </cell>
          <cell r="E37">
            <v>1</v>
          </cell>
          <cell r="F37">
            <v>1</v>
          </cell>
        </row>
        <row r="38">
          <cell r="B38" t="str">
            <v>Monitor - NR</v>
          </cell>
          <cell r="C38">
            <v>0.2</v>
          </cell>
          <cell r="D38">
            <v>0.2</v>
          </cell>
          <cell r="E38">
            <v>0.2</v>
          </cell>
          <cell r="F38">
            <v>0.2</v>
          </cell>
        </row>
        <row r="39">
          <cell r="B39" t="str">
            <v>Desktop - New</v>
          </cell>
          <cell r="C39">
            <v>1</v>
          </cell>
          <cell r="D39">
            <v>1</v>
          </cell>
          <cell r="E39">
            <v>1</v>
          </cell>
          <cell r="F39">
            <v>1</v>
          </cell>
        </row>
        <row r="40">
          <cell r="B40" t="str">
            <v>Desktop - NR</v>
          </cell>
          <cell r="C40">
            <v>0.25</v>
          </cell>
          <cell r="D40">
            <v>0.25</v>
          </cell>
          <cell r="E40">
            <v>0.25</v>
          </cell>
          <cell r="F40">
            <v>0.25</v>
          </cell>
        </row>
        <row r="41">
          <cell r="B41" t="str">
            <v>Laptop - New</v>
          </cell>
          <cell r="C41">
            <v>1</v>
          </cell>
          <cell r="D41">
            <v>1</v>
          </cell>
          <cell r="E41">
            <v>1</v>
          </cell>
          <cell r="F41">
            <v>1</v>
          </cell>
        </row>
        <row r="42">
          <cell r="B42" t="str">
            <v>Laptop - NR</v>
          </cell>
          <cell r="C42">
            <v>0.25</v>
          </cell>
          <cell r="D42">
            <v>0.25</v>
          </cell>
          <cell r="E42">
            <v>0.25</v>
          </cell>
          <cell r="F42">
            <v>0.25</v>
          </cell>
        </row>
        <row r="43">
          <cell r="B43" t="str">
            <v>Computer - New</v>
          </cell>
          <cell r="C43">
            <v>1</v>
          </cell>
          <cell r="D43">
            <v>1</v>
          </cell>
          <cell r="E43">
            <v>1</v>
          </cell>
          <cell r="F43">
            <v>1</v>
          </cell>
        </row>
        <row r="44">
          <cell r="B44" t="str">
            <v>Computer - NR</v>
          </cell>
          <cell r="C44">
            <v>0.25</v>
          </cell>
          <cell r="D44">
            <v>0.25</v>
          </cell>
          <cell r="E44">
            <v>0.25</v>
          </cell>
          <cell r="F44">
            <v>0.25</v>
          </cell>
        </row>
        <row r="45">
          <cell r="B45" t="str">
            <v>ASHP - New</v>
          </cell>
          <cell r="C45">
            <v>1</v>
          </cell>
          <cell r="D45">
            <v>1</v>
          </cell>
          <cell r="E45">
            <v>1</v>
          </cell>
          <cell r="F45">
            <v>1</v>
          </cell>
        </row>
        <row r="46">
          <cell r="B46" t="str">
            <v>ASHP - NR</v>
          </cell>
          <cell r="C46">
            <v>6.6666666666666666E-2</v>
          </cell>
          <cell r="D46">
            <v>6.6666666666666666E-2</v>
          </cell>
          <cell r="E46">
            <v>6.6666666666666666E-2</v>
          </cell>
          <cell r="F46">
            <v>6.6666666666666666E-2</v>
          </cell>
        </row>
        <row r="47">
          <cell r="B47" t="str">
            <v>HP - Retro</v>
          </cell>
          <cell r="C47" t="str">
            <v/>
          </cell>
          <cell r="D47" t="str">
            <v/>
          </cell>
          <cell r="E47" t="str">
            <v/>
          </cell>
          <cell r="F47" t="str">
            <v/>
          </cell>
        </row>
        <row r="48">
          <cell r="B48" t="str">
            <v>DHP - New</v>
          </cell>
          <cell r="C48">
            <v>1</v>
          </cell>
          <cell r="D48">
            <v>1</v>
          </cell>
          <cell r="E48">
            <v>1</v>
          </cell>
          <cell r="F48">
            <v>1</v>
          </cell>
        </row>
        <row r="49">
          <cell r="B49" t="str">
            <v>DHP - NR</v>
          </cell>
          <cell r="C49">
            <v>6.6666666666666666E-2</v>
          </cell>
          <cell r="D49">
            <v>6.6666666666666666E-2</v>
          </cell>
          <cell r="E49">
            <v>6.6666666666666666E-2</v>
          </cell>
          <cell r="F49">
            <v>6.6666666666666666E-2</v>
          </cell>
        </row>
        <row r="50">
          <cell r="B50" t="str">
            <v>DHP - Retro</v>
          </cell>
          <cell r="C50" t="str">
            <v/>
          </cell>
          <cell r="D50" t="str">
            <v/>
          </cell>
          <cell r="E50" t="str">
            <v/>
          </cell>
          <cell r="F50" t="str">
            <v/>
          </cell>
        </row>
        <row r="51">
          <cell r="B51" t="str">
            <v>Duct Sealing - New</v>
          </cell>
          <cell r="C51">
            <v>1</v>
          </cell>
          <cell r="D51">
            <v>1</v>
          </cell>
          <cell r="E51">
            <v>1</v>
          </cell>
          <cell r="F51">
            <v>1</v>
          </cell>
        </row>
        <row r="52">
          <cell r="B52" t="str">
            <v>Duct Sealing - Retro</v>
          </cell>
          <cell r="C52" t="str">
            <v/>
          </cell>
          <cell r="D52" t="str">
            <v/>
          </cell>
          <cell r="E52" t="str">
            <v/>
          </cell>
          <cell r="F52" t="str">
            <v/>
          </cell>
        </row>
        <row r="53">
          <cell r="B53" t="str">
            <v>WIFI enabled tstats - New</v>
          </cell>
          <cell r="C53">
            <v>1</v>
          </cell>
          <cell r="D53">
            <v>1</v>
          </cell>
          <cell r="E53">
            <v>1</v>
          </cell>
          <cell r="F53">
            <v>1</v>
          </cell>
        </row>
        <row r="54">
          <cell r="B54" t="str">
            <v>WIFI enabled tstats - Retro</v>
          </cell>
          <cell r="C54" t="str">
            <v/>
          </cell>
          <cell r="D54" t="str">
            <v/>
          </cell>
          <cell r="E54" t="str">
            <v/>
          </cell>
          <cell r="F54" t="str">
            <v/>
          </cell>
        </row>
        <row r="55">
          <cell r="B55" t="str">
            <v>Combo DHP/HPWH units - New</v>
          </cell>
          <cell r="C55">
            <v>1</v>
          </cell>
          <cell r="D55">
            <v>1</v>
          </cell>
          <cell r="E55">
            <v>1</v>
          </cell>
          <cell r="F55">
            <v>1</v>
          </cell>
        </row>
        <row r="56">
          <cell r="B56" t="str">
            <v>Combo DHP/HPWH units - NR</v>
          </cell>
          <cell r="C56" t="e">
            <v>#DIV/0!</v>
          </cell>
          <cell r="D56" t="e">
            <v>#DIV/0!</v>
          </cell>
          <cell r="E56" t="e">
            <v>#DIV/0!</v>
          </cell>
          <cell r="F56" t="e">
            <v>#DIV/0!</v>
          </cell>
        </row>
        <row r="57">
          <cell r="B57" t="str">
            <v>Combo DHP/HPWH units - Retro</v>
          </cell>
          <cell r="C57" t="str">
            <v/>
          </cell>
          <cell r="D57" t="str">
            <v/>
          </cell>
          <cell r="E57" t="str">
            <v/>
          </cell>
          <cell r="F57" t="str">
            <v/>
          </cell>
        </row>
        <row r="58">
          <cell r="B58" t="str">
            <v>Aerator - New</v>
          </cell>
          <cell r="C58">
            <v>1</v>
          </cell>
          <cell r="D58">
            <v>1</v>
          </cell>
          <cell r="E58">
            <v>1</v>
          </cell>
          <cell r="F58">
            <v>1</v>
          </cell>
        </row>
        <row r="59">
          <cell r="B59" t="str">
            <v>Aerator - Retro</v>
          </cell>
          <cell r="C59" t="str">
            <v/>
          </cell>
          <cell r="D59" t="str">
            <v/>
          </cell>
          <cell r="E59" t="str">
            <v/>
          </cell>
          <cell r="F59" t="str">
            <v/>
          </cell>
        </row>
        <row r="60">
          <cell r="B60" t="str">
            <v>Behavior - Retro</v>
          </cell>
          <cell r="C60" t="str">
            <v/>
          </cell>
          <cell r="D60" t="str">
            <v/>
          </cell>
          <cell r="E60" t="str">
            <v/>
          </cell>
          <cell r="F60" t="str">
            <v/>
          </cell>
        </row>
        <row r="61">
          <cell r="B61" t="str">
            <v>Behavior - New</v>
          </cell>
          <cell r="C61">
            <v>1</v>
          </cell>
          <cell r="D61">
            <v>1</v>
          </cell>
          <cell r="E61">
            <v>1</v>
          </cell>
          <cell r="F61">
            <v>1</v>
          </cell>
        </row>
        <row r="62">
          <cell r="B62">
            <v>0</v>
          </cell>
          <cell r="C62" t="str">
            <v/>
          </cell>
          <cell r="D62" t="str">
            <v/>
          </cell>
          <cell r="E62" t="str">
            <v/>
          </cell>
          <cell r="F62" t="str">
            <v/>
          </cell>
        </row>
        <row r="63">
          <cell r="B63" t="str">
            <v>Heat Recovery Ventilation - New</v>
          </cell>
          <cell r="C63">
            <v>1</v>
          </cell>
          <cell r="D63">
            <v>1</v>
          </cell>
          <cell r="E63">
            <v>1</v>
          </cell>
          <cell r="F63">
            <v>1</v>
          </cell>
        </row>
        <row r="64">
          <cell r="B64" t="str">
            <v>GSHP - New</v>
          </cell>
          <cell r="C64">
            <v>1</v>
          </cell>
          <cell r="D64">
            <v>1</v>
          </cell>
          <cell r="E64">
            <v>1</v>
          </cell>
          <cell r="F64">
            <v>1</v>
          </cell>
        </row>
        <row r="65">
          <cell r="B65" t="str">
            <v>GSHP - NR</v>
          </cell>
          <cell r="C65">
            <v>6.6666666666666666E-2</v>
          </cell>
          <cell r="D65">
            <v>6.6666666666666666E-2</v>
          </cell>
          <cell r="E65">
            <v>6.6666666666666666E-2</v>
          </cell>
          <cell r="F65">
            <v>6.6666666666666666E-2</v>
          </cell>
        </row>
        <row r="66">
          <cell r="B66">
            <v>0</v>
          </cell>
          <cell r="C66" t="str">
            <v/>
          </cell>
          <cell r="D66" t="str">
            <v/>
          </cell>
          <cell r="E66" t="str">
            <v/>
          </cell>
          <cell r="F66" t="str">
            <v/>
          </cell>
        </row>
        <row r="67">
          <cell r="B67" t="str">
            <v>ECM for HVAC ventilation - New</v>
          </cell>
          <cell r="C67">
            <v>1</v>
          </cell>
          <cell r="D67">
            <v>1</v>
          </cell>
          <cell r="E67">
            <v>1</v>
          </cell>
          <cell r="F67">
            <v>1</v>
          </cell>
        </row>
        <row r="68">
          <cell r="B68" t="str">
            <v>ECM for HVAC ventilation - NR</v>
          </cell>
          <cell r="C68" t="e">
            <v>#DIV/0!</v>
          </cell>
          <cell r="D68" t="e">
            <v>#DIV/0!</v>
          </cell>
          <cell r="E68" t="e">
            <v>#DIV/0!</v>
          </cell>
          <cell r="F68" t="e">
            <v>#DIV/0!</v>
          </cell>
        </row>
        <row r="69">
          <cell r="B69" t="str">
            <v>Whole house/attic fan - New</v>
          </cell>
          <cell r="C69">
            <v>1</v>
          </cell>
          <cell r="D69">
            <v>1</v>
          </cell>
          <cell r="E69">
            <v>1</v>
          </cell>
          <cell r="F69">
            <v>1</v>
          </cell>
        </row>
        <row r="70">
          <cell r="B70" t="str">
            <v>Whole house/attic fan - Retro</v>
          </cell>
          <cell r="C70" t="str">
            <v/>
          </cell>
          <cell r="D70" t="str">
            <v/>
          </cell>
          <cell r="E70" t="str">
            <v/>
          </cell>
          <cell r="F70" t="str">
            <v/>
          </cell>
        </row>
        <row r="71">
          <cell r="B71" t="str">
            <v>WH Pipe insulation - Retro</v>
          </cell>
          <cell r="C71" t="str">
            <v/>
          </cell>
          <cell r="D71" t="str">
            <v/>
          </cell>
          <cell r="E71" t="str">
            <v/>
          </cell>
          <cell r="F71" t="str">
            <v/>
          </cell>
        </row>
        <row r="72">
          <cell r="B72" t="str">
            <v>DHP Ducted - NR</v>
          </cell>
          <cell r="C72">
            <v>6.6666666666666666E-2</v>
          </cell>
          <cell r="D72">
            <v>6.6666666666666666E-2</v>
          </cell>
          <cell r="E72">
            <v>6.6666666666666666E-2</v>
          </cell>
          <cell r="F72">
            <v>6.6666666666666666E-2</v>
          </cell>
        </row>
        <row r="73">
          <cell r="B73" t="str">
            <v>Advanced Power Strips - New</v>
          </cell>
          <cell r="C73">
            <v>1</v>
          </cell>
          <cell r="D73">
            <v>1</v>
          </cell>
          <cell r="E73">
            <v>1</v>
          </cell>
          <cell r="F73">
            <v>1</v>
          </cell>
        </row>
        <row r="74">
          <cell r="B74" t="str">
            <v>Advanced Power Strips - Retro</v>
          </cell>
          <cell r="C74" t="str">
            <v/>
          </cell>
          <cell r="D74" t="str">
            <v/>
          </cell>
          <cell r="E74" t="str">
            <v/>
          </cell>
          <cell r="F74" t="str">
            <v/>
          </cell>
        </row>
        <row r="75">
          <cell r="B75" t="str">
            <v>Controls Commissioning and Sizing - New</v>
          </cell>
          <cell r="C75">
            <v>1</v>
          </cell>
          <cell r="D75">
            <v>1</v>
          </cell>
          <cell r="E75">
            <v>1</v>
          </cell>
          <cell r="F75">
            <v>1</v>
          </cell>
        </row>
        <row r="76">
          <cell r="B76" t="str">
            <v>Controls Commissioning and Sizing - NR</v>
          </cell>
          <cell r="C76">
            <v>6.6666666666666666E-2</v>
          </cell>
          <cell r="D76">
            <v>6.6666666666666666E-2</v>
          </cell>
          <cell r="E76">
            <v>6.6666666666666666E-2</v>
          </cell>
          <cell r="F76">
            <v>6.6666666666666666E-2</v>
          </cell>
        </row>
        <row r="77">
          <cell r="B77" t="str">
            <v>ResWx - Retro</v>
          </cell>
          <cell r="C77" t="str">
            <v/>
          </cell>
          <cell r="D77" t="str">
            <v/>
          </cell>
          <cell r="E77" t="str">
            <v/>
          </cell>
          <cell r="F77" t="str">
            <v/>
          </cell>
        </row>
        <row r="78">
          <cell r="C78"/>
          <cell r="D78"/>
          <cell r="E78"/>
          <cell r="F78"/>
        </row>
        <row r="79">
          <cell r="C79"/>
          <cell r="D79"/>
          <cell r="E79"/>
          <cell r="F79"/>
        </row>
      </sheetData>
      <sheetData sheetId="9">
        <row r="9">
          <cell r="C9" t="str">
            <v>Retro12Med</v>
          </cell>
          <cell r="D9">
            <v>0.10937459468255628</v>
          </cell>
          <cell r="E9">
            <v>0.10937459468255628</v>
          </cell>
          <cell r="F9">
            <v>0.10937459468255628</v>
          </cell>
          <cell r="G9">
            <v>0.10937459468255628</v>
          </cell>
          <cell r="H9">
            <v>0.10937459468255628</v>
          </cell>
          <cell r="I9">
            <v>9.8437135214300656E-2</v>
          </cell>
          <cell r="J9">
            <v>7.874970817144053E-2</v>
          </cell>
          <cell r="K9">
            <v>6.2999766537152418E-2</v>
          </cell>
          <cell r="L9">
            <v>5.0399813229721938E-2</v>
          </cell>
          <cell r="M9">
            <v>4.0319850583777551E-2</v>
          </cell>
          <cell r="N9">
            <v>3.225588046702204E-2</v>
          </cell>
          <cell r="O9">
            <v>2.5804704373617631E-2</v>
          </cell>
          <cell r="P9">
            <v>2.0643763498894106E-2</v>
          </cell>
          <cell r="Q9">
            <v>1.6515010799115284E-2</v>
          </cell>
          <cell r="R9">
            <v>1.3212008639292228E-2</v>
          </cell>
          <cell r="S9">
            <v>1.0569606911433781E-2</v>
          </cell>
          <cell r="T9">
            <v>7.2092823794611682E-5</v>
          </cell>
          <cell r="U9">
            <v>2.5747437069512102E-5</v>
          </cell>
          <cell r="V9">
            <v>8.7775353646568632E-6</v>
          </cell>
          <cell r="W9">
            <v>2.8622397928446119E-6</v>
          </cell>
          <cell r="X9"/>
        </row>
        <row r="10">
          <cell r="C10" t="str">
            <v>Retro5Med</v>
          </cell>
          <cell r="D10">
            <v>4.2999999999999997E-2</v>
          </cell>
          <cell r="E10">
            <v>5.279714228027832E-2</v>
          </cell>
          <cell r="F10">
            <v>6.4608251467478173E-2</v>
          </cell>
          <cell r="G10">
            <v>7.4999999999999997E-2</v>
          </cell>
          <cell r="H10">
            <v>8.5546997470333563E-2</v>
          </cell>
          <cell r="I10">
            <v>0.10001472303820647</v>
          </cell>
          <cell r="J10">
            <v>0.10971770435235073</v>
          </cell>
          <cell r="K10">
            <v>0.11208438511970376</v>
          </cell>
          <cell r="L10">
            <v>0.10562608162722853</v>
          </cell>
          <cell r="M10">
            <v>9.0794563997872335E-2</v>
          </cell>
          <cell r="N10">
            <v>7.0260666991849297E-2</v>
          </cell>
          <cell r="O10">
            <v>4.8218360404944538E-2</v>
          </cell>
          <cell r="P10">
            <v>2.8854234614640095E-2</v>
          </cell>
          <cell r="Q10">
            <v>1.4773964924806759E-2</v>
          </cell>
          <cell r="R10">
            <v>6.3385343681182649E-3</v>
          </cell>
          <cell r="S10">
            <v>2.2268577196306039E-3</v>
          </cell>
          <cell r="T10">
            <v>6.2471001963848583E-4</v>
          </cell>
          <cell r="U10">
            <v>1.3615841889635938E-4</v>
          </cell>
          <cell r="V10">
            <v>2.2380636622298944E-5</v>
          </cell>
          <cell r="W10">
            <v>2.68643837586513E-6</v>
          </cell>
          <cell r="X10"/>
        </row>
        <row r="11">
          <cell r="C11" t="str">
            <v>Retro1Slow</v>
          </cell>
          <cell r="D11">
            <v>2.5643970768378654E-3</v>
          </cell>
          <cell r="E11">
            <v>5.1260615529385989E-3</v>
          </cell>
          <cell r="F11">
            <v>9.1015544176433795E-3</v>
          </cell>
          <cell r="G11">
            <v>1.4804925730045659E-2</v>
          </cell>
          <cell r="H11">
            <v>2.2471809420486211E-2</v>
          </cell>
          <cell r="I11">
            <v>3.2184432813882391E-2</v>
          </cell>
          <cell r="J11">
            <v>4.3779667172004086E-2</v>
          </cell>
          <cell r="K11">
            <v>5.675426075474499E-2</v>
          </cell>
          <cell r="L11">
            <v>7.0195239068707532E-2</v>
          </cell>
          <cell r="M11">
            <v>8.2776861842756788E-2</v>
          </cell>
          <cell r="N11">
            <v>9.2870259507494834E-2</v>
          </cell>
          <cell r="O11">
            <v>9.8796470678915727E-2</v>
          </cell>
          <cell r="P11">
            <v>9.9208932889988999E-2</v>
          </cell>
          <cell r="Q11">
            <v>9.3521150494244254E-2</v>
          </cell>
          <cell r="R11">
            <v>8.2226007896862296E-2</v>
          </cell>
          <cell r="S11">
            <v>6.6933566027365665E-2</v>
          </cell>
          <cell r="T11">
            <v>5.0029565143448806E-2</v>
          </cell>
          <cell r="U11">
            <v>3.402486521893211E-2</v>
          </cell>
          <cell r="V11">
            <v>2.0846059340774659E-2</v>
          </cell>
          <cell r="W11">
            <v>0.01</v>
          </cell>
          <cell r="X11"/>
        </row>
        <row r="12">
          <cell r="C12" t="str">
            <v>Retro50Fast</v>
          </cell>
          <cell r="D12">
            <v>0.45</v>
          </cell>
          <cell r="E12">
            <v>0.21</v>
          </cell>
          <cell r="F12">
            <v>0.14000000000000001</v>
          </cell>
          <cell r="G12">
            <v>0.09</v>
          </cell>
          <cell r="H12">
            <v>5.9540362609726505E-2</v>
          </cell>
          <cell r="I12">
            <v>2.9770181304863419E-2</v>
          </cell>
          <cell r="J12">
            <v>1.3231191691050248E-2</v>
          </cell>
          <cell r="K12">
            <v>5.2924766764202991E-3</v>
          </cell>
          <cell r="L12">
            <v>1.9245369732436846E-3</v>
          </cell>
          <cell r="M12">
            <v>6.415123244144505E-4</v>
          </cell>
          <cell r="N12">
            <v>1.9738840751215569E-4</v>
          </cell>
          <cell r="O12">
            <v>5.6396687860615913E-5</v>
          </cell>
          <cell r="P12">
            <v>1.5039116763038152E-5</v>
          </cell>
          <cell r="Q12">
            <v>3.7597791905374933E-6</v>
          </cell>
          <cell r="R12">
            <v>8.8465392733549919E-7</v>
          </cell>
          <cell r="S12">
            <v>1.9658976146974538E-7</v>
          </cell>
          <cell r="T12">
            <v>4.13873183502389E-8</v>
          </cell>
          <cell r="U12">
            <v>8.2774636034343985E-9</v>
          </cell>
          <cell r="V12">
            <v>1.5766598027155965E-9</v>
          </cell>
          <cell r="W12">
            <v>2.8666535811794347E-10</v>
          </cell>
          <cell r="X12"/>
        </row>
        <row r="13">
          <cell r="C13" t="str">
            <v>Retro20Fast</v>
          </cell>
          <cell r="D13">
            <v>0.22119921692859512</v>
          </cell>
          <cell r="E13">
            <v>0.15504311102289431</v>
          </cell>
          <cell r="F13">
            <v>0.10733128557729499</v>
          </cell>
          <cell r="G13">
            <v>8.3589689255657879E-2</v>
          </cell>
          <cell r="H13">
            <v>7.3237179880126971E-2</v>
          </cell>
          <cell r="I13">
            <v>6.3374636711760357E-2</v>
          </cell>
          <cell r="J13">
            <v>5.4291838367783084E-2</v>
          </cell>
          <cell r="K13">
            <v>4.612639225659896E-2</v>
          </cell>
          <cell r="L13">
            <v>3.8916876277172864E-2</v>
          </cell>
          <cell r="M13">
            <v>3.2639916313151704E-2</v>
          </cell>
          <cell r="N13">
            <v>2.7235706125786907E-2</v>
          </cell>
          <cell r="O13">
            <v>2.1211189258265428E-2</v>
          </cell>
          <cell r="P13">
            <v>1.6519290804212883E-2</v>
          </cell>
          <cell r="Q13">
            <v>1.2865236614105324E-2</v>
          </cell>
          <cell r="R13">
            <v>1.0019456349464106E-2</v>
          </cell>
          <cell r="S13">
            <v>7.8031604509122832E-3</v>
          </cell>
          <cell r="T13">
            <v>6.077107469602494E-3</v>
          </cell>
          <cell r="U13">
            <v>4.7328560561354371E-3</v>
          </cell>
          <cell r="V13">
            <v>3.6859520026825132E-3</v>
          </cell>
          <cell r="W13">
            <v>2.8706223060526725E-3</v>
          </cell>
          <cell r="X13"/>
        </row>
        <row r="14">
          <cell r="C14" t="str">
            <v>RetroEven20</v>
          </cell>
          <cell r="D14">
            <v>0.05</v>
          </cell>
          <cell r="E14">
            <v>0.05</v>
          </cell>
          <cell r="F14">
            <v>0.05</v>
          </cell>
          <cell r="G14">
            <v>0.05</v>
          </cell>
          <cell r="H14">
            <v>0.05</v>
          </cell>
          <cell r="I14">
            <v>0.05</v>
          </cell>
          <cell r="J14">
            <v>0.05</v>
          </cell>
          <cell r="K14">
            <v>0.05</v>
          </cell>
          <cell r="L14">
            <v>0.05</v>
          </cell>
          <cell r="M14">
            <v>0.05</v>
          </cell>
          <cell r="N14">
            <v>0.05</v>
          </cell>
          <cell r="O14">
            <v>0.05</v>
          </cell>
          <cell r="P14">
            <v>0.05</v>
          </cell>
          <cell r="Q14">
            <v>0.05</v>
          </cell>
          <cell r="R14">
            <v>0.05</v>
          </cell>
          <cell r="S14">
            <v>0.05</v>
          </cell>
          <cell r="T14">
            <v>0.05</v>
          </cell>
          <cell r="U14">
            <v>0.05</v>
          </cell>
          <cell r="V14">
            <v>0.05</v>
          </cell>
          <cell r="W14">
            <v>0.05</v>
          </cell>
          <cell r="X14"/>
        </row>
        <row r="15">
          <cell r="C15" t="str">
            <v>RetroMax60</v>
          </cell>
          <cell r="D15">
            <v>0.01</v>
          </cell>
          <cell r="E15">
            <v>1.9799999999999998E-2</v>
          </cell>
          <cell r="F15">
            <v>2.9106E-2</v>
          </cell>
          <cell r="G15">
            <v>3.7643759999999998E-2</v>
          </cell>
          <cell r="H15">
            <v>4.5172511999999984E-2</v>
          </cell>
          <cell r="I15">
            <v>4.8635737920000005E-2</v>
          </cell>
          <cell r="J15">
            <v>4.587971277120001E-2</v>
          </cell>
          <cell r="K15">
            <v>4.3279862380832007E-2</v>
          </cell>
          <cell r="L15">
            <v>4.0827336845918161E-2</v>
          </cell>
          <cell r="M15">
            <v>3.8513787757982809E-2</v>
          </cell>
          <cell r="N15">
            <v>3.6331339785030448E-2</v>
          </cell>
          <cell r="O15">
            <v>3.4272563863878724E-2</v>
          </cell>
          <cell r="P15">
            <v>3.2330451911592284E-2</v>
          </cell>
          <cell r="Q15">
            <v>3.0498392969935395E-2</v>
          </cell>
          <cell r="R15">
            <v>2.8770150701639075E-2</v>
          </cell>
          <cell r="S15">
            <v>2.7139842161879479E-2</v>
          </cell>
          <cell r="T15">
            <v>2.5601917772706373E-2</v>
          </cell>
          <cell r="U15">
            <v>2.4151142432252914E-2</v>
          </cell>
          <cell r="V15">
            <v>2.2782577694425266E-2</v>
          </cell>
          <cell r="W15">
            <v>2.1491564958407872E-2</v>
          </cell>
          <cell r="X15"/>
        </row>
        <row r="16">
          <cell r="C16" t="str">
            <v>Retro3Slow</v>
          </cell>
          <cell r="D16">
            <v>5.5320496977002724E-3</v>
          </cell>
          <cell r="E16">
            <v>8.6958686465615706E-3</v>
          </cell>
          <cell r="F16">
            <v>1.7391737293123145E-2</v>
          </cell>
          <cell r="G16">
            <v>3.0435540262965514E-2</v>
          </cell>
          <cell r="H16">
            <v>4.7344173742390784E-2</v>
          </cell>
          <cell r="I16">
            <v>6.6281843239347063E-2</v>
          </cell>
          <cell r="J16">
            <v>8.4358709577350838E-2</v>
          </cell>
          <cell r="K16">
            <v>9.8418494506909315E-2</v>
          </cell>
          <cell r="L16">
            <v>0.10598914793051767</v>
          </cell>
          <cell r="M16">
            <v>0.10598914793051767</v>
          </cell>
          <cell r="N16">
            <v>9.8923204735149928E-2</v>
          </cell>
          <cell r="O16">
            <v>8.655780414325609E-2</v>
          </cell>
          <cell r="P16">
            <v>7.1282897529740263E-2</v>
          </cell>
          <cell r="Q16">
            <v>5.5442253634242489E-2</v>
          </cell>
          <cell r="R16">
            <v>4.0852186888389319E-2</v>
          </cell>
          <cell r="S16">
            <v>2.8596530821872412E-2</v>
          </cell>
          <cell r="T16">
            <v>1.9064353881248275E-2</v>
          </cell>
          <cell r="U16">
            <v>1.2131861560794377E-2</v>
          </cell>
          <cell r="V16">
            <v>7.3846113848314854E-3</v>
          </cell>
          <cell r="W16">
            <v>4.3076899744848296E-3</v>
          </cell>
          <cell r="X16"/>
        </row>
        <row r="17">
          <cell r="C17" t="str">
            <v>LightingPPA</v>
          </cell>
          <cell r="D17">
            <v>0.5468729734127814</v>
          </cell>
          <cell r="E17">
            <v>0.43749837873022512</v>
          </cell>
          <cell r="F17">
            <v>0.32812378404766884</v>
          </cell>
          <cell r="G17">
            <v>0.21874918936511256</v>
          </cell>
          <cell r="H17">
            <v>0.10937459468255628</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row>
        <row r="18">
          <cell r="B18"/>
          <cell r="C18"/>
          <cell r="D18"/>
          <cell r="E18"/>
          <cell r="F18"/>
          <cell r="G18"/>
          <cell r="H18"/>
          <cell r="I18"/>
          <cell r="J18"/>
          <cell r="K18"/>
          <cell r="L18"/>
          <cell r="M18"/>
          <cell r="N18"/>
          <cell r="O18"/>
          <cell r="P18"/>
          <cell r="Q18"/>
          <cell r="R18"/>
          <cell r="S18"/>
          <cell r="T18"/>
          <cell r="U18"/>
          <cell r="V18"/>
          <cell r="W18"/>
          <cell r="X18"/>
        </row>
        <row r="19">
          <cell r="A19" t="str">
            <v>End Use</v>
          </cell>
          <cell r="B19" t="str">
            <v>Measure Index Name</v>
          </cell>
          <cell r="C19" t="str">
            <v>Ramp</v>
          </cell>
          <cell r="D19">
            <v>2016</v>
          </cell>
          <cell r="E19">
            <v>2017</v>
          </cell>
          <cell r="F19">
            <v>2018</v>
          </cell>
          <cell r="G19">
            <v>2019</v>
          </cell>
          <cell r="H19">
            <v>2020</v>
          </cell>
          <cell r="I19">
            <v>2021</v>
          </cell>
          <cell r="J19">
            <v>2022</v>
          </cell>
          <cell r="K19">
            <v>2023</v>
          </cell>
          <cell r="L19">
            <v>2024</v>
          </cell>
          <cell r="M19">
            <v>2025</v>
          </cell>
          <cell r="N19">
            <v>2026</v>
          </cell>
          <cell r="O19">
            <v>2027</v>
          </cell>
          <cell r="P19">
            <v>2028</v>
          </cell>
          <cell r="Q19">
            <v>2029</v>
          </cell>
          <cell r="R19">
            <v>2030</v>
          </cell>
          <cell r="S19">
            <v>2031</v>
          </cell>
          <cell r="T19">
            <v>2032</v>
          </cell>
          <cell r="U19">
            <v>2033</v>
          </cell>
          <cell r="V19">
            <v>2034</v>
          </cell>
          <cell r="W19">
            <v>2035</v>
          </cell>
          <cell r="X19"/>
        </row>
        <row r="20">
          <cell r="A20" t="str">
            <v>Lighting</v>
          </cell>
          <cell r="B20" t="str">
            <v>Lighting - New</v>
          </cell>
          <cell r="C20" t="str">
            <v>LO20Fast</v>
          </cell>
          <cell r="D20">
            <v>0.22119921692859512</v>
          </cell>
          <cell r="E20">
            <v>0.37624232795148943</v>
          </cell>
          <cell r="F20">
            <v>0.48357361352878442</v>
          </cell>
          <cell r="G20">
            <v>0.56716330278444227</v>
          </cell>
          <cell r="H20">
            <v>0.64040048266456928</v>
          </cell>
          <cell r="I20">
            <v>0.70377511937632964</v>
          </cell>
          <cell r="J20">
            <v>0.7580669577441127</v>
          </cell>
          <cell r="K20">
            <v>0.80419335000071168</v>
          </cell>
          <cell r="L20">
            <v>0.84311022627788457</v>
          </cell>
          <cell r="M20">
            <v>0.87575014259103623</v>
          </cell>
          <cell r="N20">
            <v>0.90298584871682319</v>
          </cell>
          <cell r="O20">
            <v>0.92419703797508856</v>
          </cell>
          <cell r="P20">
            <v>0.94071632877930145</v>
          </cell>
          <cell r="Q20">
            <v>0.95358156539340677</v>
          </cell>
          <cell r="R20">
            <v>0.96360102174287088</v>
          </cell>
          <cell r="S20">
            <v>0.97140418219378311</v>
          </cell>
          <cell r="T20">
            <v>0.97748128966338554</v>
          </cell>
          <cell r="U20">
            <v>0.98221414571952104</v>
          </cell>
          <cell r="V20">
            <v>0.98590009772220355</v>
          </cell>
          <cell r="W20">
            <v>0.98877072002825628</v>
          </cell>
          <cell r="X20"/>
        </row>
        <row r="21">
          <cell r="A21" t="str">
            <v>Lighting</v>
          </cell>
          <cell r="B21" t="str">
            <v>Lighting - NR</v>
          </cell>
          <cell r="C21" t="str">
            <v>LO20Fast</v>
          </cell>
          <cell r="D21">
            <v>0.22119921692859512</v>
          </cell>
          <cell r="E21">
            <v>0.37624232795148943</v>
          </cell>
          <cell r="F21">
            <v>0.48357361352878442</v>
          </cell>
          <cell r="G21">
            <v>0.56716330278444227</v>
          </cell>
          <cell r="H21">
            <v>0.64040048266456928</v>
          </cell>
          <cell r="I21">
            <v>0.70377511937632964</v>
          </cell>
          <cell r="J21">
            <v>0.7580669577441127</v>
          </cell>
          <cell r="K21">
            <v>0.80419335000071168</v>
          </cell>
          <cell r="L21">
            <v>0.84311022627788457</v>
          </cell>
          <cell r="M21">
            <v>0.87575014259103623</v>
          </cell>
          <cell r="N21">
            <v>0.90298584871682319</v>
          </cell>
          <cell r="O21">
            <v>0.92419703797508856</v>
          </cell>
          <cell r="P21">
            <v>0.94071632877930145</v>
          </cell>
          <cell r="Q21">
            <v>0.95358156539340677</v>
          </cell>
          <cell r="R21">
            <v>0.96360102174287088</v>
          </cell>
          <cell r="S21">
            <v>0.97140418219378311</v>
          </cell>
          <cell r="T21">
            <v>0.97748128966338554</v>
          </cell>
          <cell r="U21">
            <v>0.98221414571952104</v>
          </cell>
          <cell r="V21">
            <v>0.98590009772220355</v>
          </cell>
          <cell r="W21">
            <v>0.98877072002825628</v>
          </cell>
          <cell r="X21"/>
        </row>
        <row r="22">
          <cell r="A22" t="str">
            <v>Lighting</v>
          </cell>
          <cell r="B22" t="str">
            <v>Lighting - PPA</v>
          </cell>
          <cell r="C22" t="str">
            <v>Retro20Fast</v>
          </cell>
          <cell r="D22">
            <v>0.22119921692859512</v>
          </cell>
          <cell r="E22">
            <v>0.15504311102289431</v>
          </cell>
          <cell r="F22">
            <v>0.10733128557729499</v>
          </cell>
          <cell r="G22">
            <v>8.3589689255657879E-2</v>
          </cell>
          <cell r="H22">
            <v>7.3237179880126971E-2</v>
          </cell>
          <cell r="I22">
            <v>6.3374636711760357E-2</v>
          </cell>
          <cell r="J22">
            <v>5.4291838367783084E-2</v>
          </cell>
          <cell r="K22">
            <v>4.612639225659896E-2</v>
          </cell>
          <cell r="L22">
            <v>3.8916876277172864E-2</v>
          </cell>
          <cell r="M22">
            <v>3.2639916313151704E-2</v>
          </cell>
          <cell r="N22">
            <v>2.7235706125786907E-2</v>
          </cell>
          <cell r="O22">
            <v>2.1211189258265428E-2</v>
          </cell>
          <cell r="P22">
            <v>1.6519290804212883E-2</v>
          </cell>
          <cell r="Q22">
            <v>1.2865236614105324E-2</v>
          </cell>
          <cell r="R22">
            <v>1.0019456349464106E-2</v>
          </cell>
          <cell r="S22">
            <v>7.8031604509122832E-3</v>
          </cell>
          <cell r="T22">
            <v>6.077107469602494E-3</v>
          </cell>
          <cell r="U22">
            <v>4.7328560561354371E-3</v>
          </cell>
          <cell r="V22">
            <v>3.6859520026825132E-3</v>
          </cell>
          <cell r="W22">
            <v>2.8706223060526725E-3</v>
          </cell>
          <cell r="X22"/>
        </row>
        <row r="23">
          <cell r="A23" t="str">
            <v>Lighting PPA</v>
          </cell>
          <cell r="B23" t="str">
            <v>Lighting PPA</v>
          </cell>
          <cell r="C23" t="str">
            <v>LightingPPA</v>
          </cell>
          <cell r="D23">
            <v>0.5468729734127814</v>
          </cell>
          <cell r="E23">
            <v>0.43749837873022512</v>
          </cell>
          <cell r="F23">
            <v>0.32812378404766884</v>
          </cell>
          <cell r="G23">
            <v>0.21874918936511256</v>
          </cell>
          <cell r="H23">
            <v>0.10937459468255628</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row>
        <row r="24">
          <cell r="A24" t="str">
            <v>Water Heating</v>
          </cell>
          <cell r="B24" t="str">
            <v>Dishwasher - New</v>
          </cell>
          <cell r="C24" t="str">
            <v>LO12Med</v>
          </cell>
          <cell r="D24">
            <v>0.10937459468255628</v>
          </cell>
          <cell r="E24">
            <v>0.21874918936511256</v>
          </cell>
          <cell r="F24">
            <v>0.32812378404766884</v>
          </cell>
          <cell r="G24">
            <v>0.43749837873022512</v>
          </cell>
          <cell r="H24">
            <v>0.5468729734127814</v>
          </cell>
          <cell r="I24">
            <v>0.64531010862708205</v>
          </cell>
          <cell r="J24">
            <v>0.7240598167985226</v>
          </cell>
          <cell r="K24">
            <v>0.78705958333567505</v>
          </cell>
          <cell r="L24">
            <v>0.83745939656539703</v>
          </cell>
          <cell r="M24">
            <v>0.87777924714917455</v>
          </cell>
          <cell r="N24">
            <v>0.91003512761619654</v>
          </cell>
          <cell r="O24">
            <v>0.93583983198981413</v>
          </cell>
          <cell r="P24">
            <v>0.9564835954887082</v>
          </cell>
          <cell r="Q24">
            <v>0.97299860628782353</v>
          </cell>
          <cell r="R24">
            <v>0.9862106149271157</v>
          </cell>
          <cell r="S24">
            <v>0.99678022183854953</v>
          </cell>
          <cell r="T24">
            <v>0.99685231466234414</v>
          </cell>
          <cell r="U24">
            <v>0.99687806209941365</v>
          </cell>
          <cell r="V24">
            <v>0.99688683963477831</v>
          </cell>
          <cell r="W24">
            <v>0.99688970187457115</v>
          </cell>
          <cell r="X24"/>
        </row>
        <row r="25">
          <cell r="A25" t="str">
            <v>Water Heating</v>
          </cell>
          <cell r="B25" t="str">
            <v>Dishwasher - NR</v>
          </cell>
          <cell r="C25" t="str">
            <v>LO12Med</v>
          </cell>
          <cell r="D25">
            <v>0.10937459468255628</v>
          </cell>
          <cell r="E25">
            <v>0.21874918936511256</v>
          </cell>
          <cell r="F25">
            <v>0.32812378404766884</v>
          </cell>
          <cell r="G25">
            <v>0.43749837873022512</v>
          </cell>
          <cell r="H25">
            <v>0.5468729734127814</v>
          </cell>
          <cell r="I25">
            <v>0.64531010862708205</v>
          </cell>
          <cell r="J25">
            <v>0.7240598167985226</v>
          </cell>
          <cell r="K25">
            <v>0.78705958333567505</v>
          </cell>
          <cell r="L25">
            <v>0.83745939656539703</v>
          </cell>
          <cell r="M25">
            <v>0.87777924714917455</v>
          </cell>
          <cell r="N25">
            <v>0.91003512761619654</v>
          </cell>
          <cell r="O25">
            <v>0.93583983198981413</v>
          </cell>
          <cell r="P25">
            <v>0.9564835954887082</v>
          </cell>
          <cell r="Q25">
            <v>0.97299860628782353</v>
          </cell>
          <cell r="R25">
            <v>0.9862106149271157</v>
          </cell>
          <cell r="S25">
            <v>0.99678022183854953</v>
          </cell>
          <cell r="T25">
            <v>0.99685231466234414</v>
          </cell>
          <cell r="U25">
            <v>0.99687806209941365</v>
          </cell>
          <cell r="V25">
            <v>0.99688683963477831</v>
          </cell>
          <cell r="W25">
            <v>0.99688970187457115</v>
          </cell>
          <cell r="X25"/>
        </row>
        <row r="26">
          <cell r="A26" t="str">
            <v>Water Heating</v>
          </cell>
          <cell r="B26" t="str">
            <v>Clothes Washer - New</v>
          </cell>
          <cell r="C26" t="str">
            <v>LO12Med</v>
          </cell>
          <cell r="D26">
            <v>0.10937459468255628</v>
          </cell>
          <cell r="E26">
            <v>0.21874918936511256</v>
          </cell>
          <cell r="F26">
            <v>0.32812378404766884</v>
          </cell>
          <cell r="G26">
            <v>0.43749837873022512</v>
          </cell>
          <cell r="H26">
            <v>0.5468729734127814</v>
          </cell>
          <cell r="I26">
            <v>0.64531010862708205</v>
          </cell>
          <cell r="J26">
            <v>0.7240598167985226</v>
          </cell>
          <cell r="K26">
            <v>0.78705958333567505</v>
          </cell>
          <cell r="L26">
            <v>0.83745939656539703</v>
          </cell>
          <cell r="M26">
            <v>0.87777924714917455</v>
          </cell>
          <cell r="N26">
            <v>0.91003512761619654</v>
          </cell>
          <cell r="O26">
            <v>0.93583983198981413</v>
          </cell>
          <cell r="P26">
            <v>0.9564835954887082</v>
          </cell>
          <cell r="Q26">
            <v>0.97299860628782353</v>
          </cell>
          <cell r="R26">
            <v>0.9862106149271157</v>
          </cell>
          <cell r="S26">
            <v>0.99678022183854953</v>
          </cell>
          <cell r="T26">
            <v>0.99685231466234414</v>
          </cell>
          <cell r="U26">
            <v>0.99687806209941365</v>
          </cell>
          <cell r="V26">
            <v>0.99688683963477831</v>
          </cell>
          <cell r="W26">
            <v>0.99688970187457115</v>
          </cell>
          <cell r="X26"/>
        </row>
        <row r="27">
          <cell r="A27" t="str">
            <v>Water Heating</v>
          </cell>
          <cell r="B27" t="str">
            <v>Clothes Washer - NR</v>
          </cell>
          <cell r="C27" t="str">
            <v>LO12Med</v>
          </cell>
          <cell r="D27">
            <v>0.10937459468255628</v>
          </cell>
          <cell r="E27">
            <v>0.21874918936511256</v>
          </cell>
          <cell r="F27">
            <v>0.32812378404766884</v>
          </cell>
          <cell r="G27">
            <v>0.43749837873022512</v>
          </cell>
          <cell r="H27">
            <v>0.5468729734127814</v>
          </cell>
          <cell r="I27">
            <v>0.64531010862708205</v>
          </cell>
          <cell r="J27">
            <v>0.7240598167985226</v>
          </cell>
          <cell r="K27">
            <v>0.78705958333567505</v>
          </cell>
          <cell r="L27">
            <v>0.83745939656539703</v>
          </cell>
          <cell r="M27">
            <v>0.87777924714917455</v>
          </cell>
          <cell r="N27">
            <v>0.91003512761619654</v>
          </cell>
          <cell r="O27">
            <v>0.93583983198981413</v>
          </cell>
          <cell r="P27">
            <v>0.9564835954887082</v>
          </cell>
          <cell r="Q27">
            <v>0.97299860628782353</v>
          </cell>
          <cell r="R27">
            <v>0.9862106149271157</v>
          </cell>
          <cell r="S27">
            <v>0.99678022183854953</v>
          </cell>
          <cell r="T27">
            <v>0.99685231466234414</v>
          </cell>
          <cell r="U27">
            <v>0.99687806209941365</v>
          </cell>
          <cell r="V27">
            <v>0.99688683963477831</v>
          </cell>
          <cell r="W27">
            <v>0.99688970187457115</v>
          </cell>
          <cell r="X27"/>
        </row>
        <row r="28">
          <cell r="A28" t="str">
            <v>Water Heating</v>
          </cell>
          <cell r="B28" t="str">
            <v>WasteWater Heat Recovery - New</v>
          </cell>
          <cell r="C28" t="str">
            <v>LO1Slow</v>
          </cell>
          <cell r="D28">
            <v>2.5643970768378654E-3</v>
          </cell>
          <cell r="E28">
            <v>7.6904586297764643E-3</v>
          </cell>
          <cell r="F28">
            <v>1.6792013047419844E-2</v>
          </cell>
          <cell r="G28">
            <v>3.15969387774655E-2</v>
          </cell>
          <cell r="H28">
            <v>5.406874819795171E-2</v>
          </cell>
          <cell r="I28">
            <v>8.6253181011834101E-2</v>
          </cell>
          <cell r="J28">
            <v>0.1300328481838382</v>
          </cell>
          <cell r="K28">
            <v>0.18678710893858319</v>
          </cell>
          <cell r="L28">
            <v>0.2569823480072907</v>
          </cell>
          <cell r="M28">
            <v>0.33975920985004748</v>
          </cell>
          <cell r="N28">
            <v>0.43262946935754232</v>
          </cell>
          <cell r="O28">
            <v>0.53142594003645804</v>
          </cell>
          <cell r="P28">
            <v>0.63063487292644704</v>
          </cell>
          <cell r="Q28">
            <v>0.7241560234206913</v>
          </cell>
          <cell r="R28">
            <v>0.80638203131755359</v>
          </cell>
          <cell r="S28">
            <v>0.87331559734491926</v>
          </cell>
          <cell r="T28">
            <v>0.92334516248836807</v>
          </cell>
          <cell r="U28">
            <v>0.95737002770730018</v>
          </cell>
          <cell r="V28">
            <v>0.97821608704807483</v>
          </cell>
          <cell r="W28">
            <v>0.98821608704807484</v>
          </cell>
          <cell r="X28"/>
        </row>
        <row r="29">
          <cell r="A29" t="str">
            <v>Water Heating</v>
          </cell>
          <cell r="B29" t="str">
            <v>Showerheads - New</v>
          </cell>
          <cell r="C29" t="str">
            <v>LO12MEd</v>
          </cell>
          <cell r="D29">
            <v>0.10937459468255628</v>
          </cell>
          <cell r="E29">
            <v>0.21874918936511256</v>
          </cell>
          <cell r="F29">
            <v>0.32812378404766884</v>
          </cell>
          <cell r="G29">
            <v>0.43749837873022512</v>
          </cell>
          <cell r="H29">
            <v>0.5468729734127814</v>
          </cell>
          <cell r="I29">
            <v>0.64531010862708205</v>
          </cell>
          <cell r="J29">
            <v>0.7240598167985226</v>
          </cell>
          <cell r="K29">
            <v>0.78705958333567505</v>
          </cell>
          <cell r="L29">
            <v>0.83745939656539703</v>
          </cell>
          <cell r="M29">
            <v>0.87777924714917455</v>
          </cell>
          <cell r="N29">
            <v>0.91003512761619654</v>
          </cell>
          <cell r="O29">
            <v>0.93583983198981413</v>
          </cell>
          <cell r="P29">
            <v>0.9564835954887082</v>
          </cell>
          <cell r="Q29">
            <v>0.97299860628782353</v>
          </cell>
          <cell r="R29">
            <v>0.9862106149271157</v>
          </cell>
          <cell r="S29">
            <v>0.99678022183854953</v>
          </cell>
          <cell r="T29">
            <v>0.99685231466234414</v>
          </cell>
          <cell r="U29">
            <v>0.99687806209941365</v>
          </cell>
          <cell r="V29">
            <v>0.99688683963477831</v>
          </cell>
          <cell r="W29">
            <v>0.99688970187457115</v>
          </cell>
          <cell r="X29"/>
        </row>
        <row r="30">
          <cell r="A30" t="str">
            <v>Water Heating</v>
          </cell>
          <cell r="B30" t="str">
            <v>Showerheads - Retro</v>
          </cell>
          <cell r="C30" t="str">
            <v>Retro12Med</v>
          </cell>
          <cell r="D30">
            <v>0.10937459468255628</v>
          </cell>
          <cell r="E30">
            <v>0.10937459468255628</v>
          </cell>
          <cell r="F30">
            <v>0.10937459468255628</v>
          </cell>
          <cell r="G30">
            <v>0.10937459468255628</v>
          </cell>
          <cell r="H30">
            <v>0.10937459468255628</v>
          </cell>
          <cell r="I30">
            <v>9.8437135214300656E-2</v>
          </cell>
          <cell r="J30">
            <v>7.874970817144053E-2</v>
          </cell>
          <cell r="K30">
            <v>6.2999766537152418E-2</v>
          </cell>
          <cell r="L30">
            <v>5.0399813229721938E-2</v>
          </cell>
          <cell r="M30">
            <v>4.0319850583777551E-2</v>
          </cell>
          <cell r="N30">
            <v>3.225588046702204E-2</v>
          </cell>
          <cell r="O30">
            <v>2.5804704373617631E-2</v>
          </cell>
          <cell r="P30">
            <v>2.0643763498894106E-2</v>
          </cell>
          <cell r="Q30">
            <v>1.6515010799115284E-2</v>
          </cell>
          <cell r="R30">
            <v>1.3212008639292228E-2</v>
          </cell>
          <cell r="S30">
            <v>1.0569606911433781E-2</v>
          </cell>
          <cell r="T30">
            <v>7.2092823794611682E-5</v>
          </cell>
          <cell r="U30">
            <v>2.5747437069512102E-5</v>
          </cell>
          <cell r="V30">
            <v>8.7775353646568632E-6</v>
          </cell>
          <cell r="W30">
            <v>2.8622397928446119E-6</v>
          </cell>
          <cell r="X30"/>
        </row>
        <row r="31">
          <cell r="A31" t="str">
            <v>Water Heating</v>
          </cell>
          <cell r="B31" t="str">
            <v>HPWH - New</v>
          </cell>
          <cell r="C31" t="str">
            <v>LO3Slow</v>
          </cell>
          <cell r="D31">
            <v>5.5320496977002724E-3</v>
          </cell>
          <cell r="E31">
            <v>1.4227918344261844E-2</v>
          </cell>
          <cell r="F31">
            <v>3.1619655637384989E-2</v>
          </cell>
          <cell r="G31">
            <v>6.2055195900350503E-2</v>
          </cell>
          <cell r="H31">
            <v>0.10939936964274129</v>
          </cell>
          <cell r="I31">
            <v>0.17568121288208835</v>
          </cell>
          <cell r="J31">
            <v>0.26003992245943919</v>
          </cell>
          <cell r="K31">
            <v>0.3584584169663485</v>
          </cell>
          <cell r="L31">
            <v>0.46444756489686617</v>
          </cell>
          <cell r="M31">
            <v>0.57043671282738384</v>
          </cell>
          <cell r="N31">
            <v>0.66935991756253377</v>
          </cell>
          <cell r="O31">
            <v>0.75591772170578986</v>
          </cell>
          <cell r="P31">
            <v>0.82720061923553012</v>
          </cell>
          <cell r="Q31">
            <v>0.88264287286977261</v>
          </cell>
          <cell r="R31">
            <v>0.92349505975816193</v>
          </cell>
          <cell r="S31">
            <v>0.95209159058003434</v>
          </cell>
          <cell r="T31">
            <v>0.97115594446128262</v>
          </cell>
          <cell r="U31">
            <v>0.98328780602207699</v>
          </cell>
          <cell r="V31">
            <v>0.99067241740690848</v>
          </cell>
          <cell r="W31">
            <v>0.99498010738139331</v>
          </cell>
          <cell r="X31"/>
        </row>
        <row r="32">
          <cell r="A32" t="str">
            <v>Water Heating</v>
          </cell>
          <cell r="B32" t="str">
            <v>HPWH - NR</v>
          </cell>
          <cell r="C32" t="str">
            <v>LO3Slow</v>
          </cell>
          <cell r="D32">
            <v>5.5320496977002724E-3</v>
          </cell>
          <cell r="E32">
            <v>1.4227918344261844E-2</v>
          </cell>
          <cell r="F32">
            <v>3.1619655637384989E-2</v>
          </cell>
          <cell r="G32">
            <v>6.2055195900350503E-2</v>
          </cell>
          <cell r="H32">
            <v>0.10939936964274129</v>
          </cell>
          <cell r="I32">
            <v>0.17568121288208835</v>
          </cell>
          <cell r="J32">
            <v>0.26003992245943919</v>
          </cell>
          <cell r="K32">
            <v>0.3584584169663485</v>
          </cell>
          <cell r="L32">
            <v>0.46444756489686617</v>
          </cell>
          <cell r="M32">
            <v>0.57043671282738384</v>
          </cell>
          <cell r="N32">
            <v>0.66935991756253377</v>
          </cell>
          <cell r="O32">
            <v>0.75591772170578986</v>
          </cell>
          <cell r="P32">
            <v>0.82720061923553012</v>
          </cell>
          <cell r="Q32">
            <v>0.88264287286977261</v>
          </cell>
          <cell r="R32">
            <v>0.92349505975816193</v>
          </cell>
          <cell r="S32">
            <v>0.95209159058003434</v>
          </cell>
          <cell r="T32">
            <v>0.97115594446128262</v>
          </cell>
          <cell r="U32">
            <v>0.98328780602207699</v>
          </cell>
          <cell r="V32">
            <v>0.99067241740690848</v>
          </cell>
          <cell r="W32">
            <v>0.99498010738139331</v>
          </cell>
          <cell r="X32"/>
        </row>
        <row r="33">
          <cell r="A33" t="str">
            <v>Whole Bldg/Meter Level</v>
          </cell>
          <cell r="B33" t="str">
            <v>EV Supply Equip - NR</v>
          </cell>
          <cell r="C33" t="str">
            <v>LOMax60</v>
          </cell>
          <cell r="D33">
            <v>0.01</v>
          </cell>
          <cell r="E33">
            <v>2.98E-2</v>
          </cell>
          <cell r="F33">
            <v>5.8906E-2</v>
          </cell>
          <cell r="G33">
            <v>9.6549759999999998E-2</v>
          </cell>
          <cell r="H33">
            <v>0.14172227199999998</v>
          </cell>
          <cell r="I33">
            <v>0.19035800991999999</v>
          </cell>
          <cell r="J33">
            <v>0.2362377226912</v>
          </cell>
          <cell r="K33">
            <v>0.279517585072032</v>
          </cell>
          <cell r="L33">
            <v>0.32034492191795017</v>
          </cell>
          <cell r="M33">
            <v>0.35885870967593297</v>
          </cell>
          <cell r="N33">
            <v>0.39519004946096342</v>
          </cell>
          <cell r="O33">
            <v>0.42946261332484215</v>
          </cell>
          <cell r="P33">
            <v>0.46179306523643443</v>
          </cell>
          <cell r="Q33">
            <v>0.49229145820636983</v>
          </cell>
          <cell r="R33">
            <v>0.5210616089080089</v>
          </cell>
          <cell r="S33">
            <v>0.54820145106988838</v>
          </cell>
          <cell r="T33">
            <v>0.57380336884259475</v>
          </cell>
          <cell r="U33">
            <v>0.59795451127484767</v>
          </cell>
          <cell r="V33">
            <v>0.62073708896927293</v>
          </cell>
          <cell r="W33">
            <v>0.6422286539276808</v>
          </cell>
          <cell r="X33"/>
        </row>
        <row r="34">
          <cell r="A34" t="str">
            <v>Dryer</v>
          </cell>
          <cell r="B34" t="str">
            <v>Clothes Dryer - New</v>
          </cell>
          <cell r="C34" t="str">
            <v>LOMax60</v>
          </cell>
          <cell r="D34">
            <v>0.01</v>
          </cell>
          <cell r="E34">
            <v>2.98E-2</v>
          </cell>
          <cell r="F34">
            <v>5.8906E-2</v>
          </cell>
          <cell r="G34">
            <v>9.6549759999999998E-2</v>
          </cell>
          <cell r="H34">
            <v>0.14172227199999998</v>
          </cell>
          <cell r="I34">
            <v>0.19035800991999999</v>
          </cell>
          <cell r="J34">
            <v>0.2362377226912</v>
          </cell>
          <cell r="K34">
            <v>0.279517585072032</v>
          </cell>
          <cell r="L34">
            <v>0.32034492191795017</v>
          </cell>
          <cell r="M34">
            <v>0.35885870967593297</v>
          </cell>
          <cell r="N34">
            <v>0.39519004946096342</v>
          </cell>
          <cell r="O34">
            <v>0.42946261332484215</v>
          </cell>
          <cell r="P34">
            <v>0.46179306523643443</v>
          </cell>
          <cell r="Q34">
            <v>0.49229145820636983</v>
          </cell>
          <cell r="R34">
            <v>0.5210616089080089</v>
          </cell>
          <cell r="S34">
            <v>0.54820145106988838</v>
          </cell>
          <cell r="T34">
            <v>0.57380336884259475</v>
          </cell>
          <cell r="U34">
            <v>0.59795451127484767</v>
          </cell>
          <cell r="V34">
            <v>0.62073708896927293</v>
          </cell>
          <cell r="W34">
            <v>0.6422286539276808</v>
          </cell>
          <cell r="X34"/>
        </row>
        <row r="35">
          <cell r="A35" t="str">
            <v>Dryer</v>
          </cell>
          <cell r="B35" t="str">
            <v>Clothes Dryer - NR</v>
          </cell>
          <cell r="C35" t="str">
            <v>LOMax60</v>
          </cell>
          <cell r="D35">
            <v>0.01</v>
          </cell>
          <cell r="E35">
            <v>2.98E-2</v>
          </cell>
          <cell r="F35">
            <v>5.8906E-2</v>
          </cell>
          <cell r="G35">
            <v>9.6549759999999998E-2</v>
          </cell>
          <cell r="H35">
            <v>0.14172227199999998</v>
          </cell>
          <cell r="I35">
            <v>0.19035800991999999</v>
          </cell>
          <cell r="J35">
            <v>0.2362377226912</v>
          </cell>
          <cell r="K35">
            <v>0.279517585072032</v>
          </cell>
          <cell r="L35">
            <v>0.32034492191795017</v>
          </cell>
          <cell r="M35">
            <v>0.35885870967593297</v>
          </cell>
          <cell r="N35">
            <v>0.39519004946096342</v>
          </cell>
          <cell r="O35">
            <v>0.42946261332484215</v>
          </cell>
          <cell r="P35">
            <v>0.46179306523643443</v>
          </cell>
          <cell r="Q35">
            <v>0.49229145820636983</v>
          </cell>
          <cell r="R35">
            <v>0.5210616089080089</v>
          </cell>
          <cell r="S35">
            <v>0.54820145106988838</v>
          </cell>
          <cell r="T35">
            <v>0.57380336884259475</v>
          </cell>
          <cell r="U35">
            <v>0.59795451127484767</v>
          </cell>
          <cell r="V35">
            <v>0.62073708896927293</v>
          </cell>
          <cell r="W35">
            <v>0.6422286539276808</v>
          </cell>
          <cell r="X35"/>
        </row>
        <row r="36">
          <cell r="A36" t="str">
            <v>Refrigeration</v>
          </cell>
          <cell r="B36" t="str">
            <v>Refrigerator - New</v>
          </cell>
          <cell r="C36" t="str">
            <v>LO1Slow</v>
          </cell>
          <cell r="D36">
            <v>2.5643970768378654E-3</v>
          </cell>
          <cell r="E36">
            <v>7.6904586297764643E-3</v>
          </cell>
          <cell r="F36">
            <v>1.6792013047419844E-2</v>
          </cell>
          <cell r="G36">
            <v>3.15969387774655E-2</v>
          </cell>
          <cell r="H36">
            <v>5.406874819795171E-2</v>
          </cell>
          <cell r="I36">
            <v>8.6253181011834101E-2</v>
          </cell>
          <cell r="J36">
            <v>0.1300328481838382</v>
          </cell>
          <cell r="K36">
            <v>0.18678710893858319</v>
          </cell>
          <cell r="L36">
            <v>0.2569823480072907</v>
          </cell>
          <cell r="M36">
            <v>0.33975920985004748</v>
          </cell>
          <cell r="N36">
            <v>0.43262946935754232</v>
          </cell>
          <cell r="O36">
            <v>0.53142594003645804</v>
          </cell>
          <cell r="P36">
            <v>0.63063487292644704</v>
          </cell>
          <cell r="Q36">
            <v>0.7241560234206913</v>
          </cell>
          <cell r="R36">
            <v>0.80638203131755359</v>
          </cell>
          <cell r="S36">
            <v>0.87331559734491926</v>
          </cell>
          <cell r="T36">
            <v>0.92334516248836807</v>
          </cell>
          <cell r="U36">
            <v>0.95737002770730018</v>
          </cell>
          <cell r="V36">
            <v>0.97821608704807483</v>
          </cell>
          <cell r="W36">
            <v>0.98821608704807484</v>
          </cell>
          <cell r="X36"/>
        </row>
        <row r="37">
          <cell r="A37" t="str">
            <v>Refrigeration</v>
          </cell>
          <cell r="B37" t="str">
            <v>Refrigerator - NR</v>
          </cell>
          <cell r="C37" t="str">
            <v>LO1Slow</v>
          </cell>
          <cell r="D37">
            <v>2.5643970768378654E-3</v>
          </cell>
          <cell r="E37">
            <v>7.6904586297764643E-3</v>
          </cell>
          <cell r="F37">
            <v>1.6792013047419844E-2</v>
          </cell>
          <cell r="G37">
            <v>3.15969387774655E-2</v>
          </cell>
          <cell r="H37">
            <v>5.406874819795171E-2</v>
          </cell>
          <cell r="I37">
            <v>8.6253181011834101E-2</v>
          </cell>
          <cell r="J37">
            <v>0.1300328481838382</v>
          </cell>
          <cell r="K37">
            <v>0.18678710893858319</v>
          </cell>
          <cell r="L37">
            <v>0.2569823480072907</v>
          </cell>
          <cell r="M37">
            <v>0.33975920985004748</v>
          </cell>
          <cell r="N37">
            <v>0.43262946935754232</v>
          </cell>
          <cell r="O37">
            <v>0.53142594003645804</v>
          </cell>
          <cell r="P37">
            <v>0.63063487292644704</v>
          </cell>
          <cell r="Q37">
            <v>0.7241560234206913</v>
          </cell>
          <cell r="R37">
            <v>0.80638203131755359</v>
          </cell>
          <cell r="S37">
            <v>0.87331559734491926</v>
          </cell>
          <cell r="T37">
            <v>0.92334516248836807</v>
          </cell>
          <cell r="U37">
            <v>0.95737002770730018</v>
          </cell>
          <cell r="V37">
            <v>0.97821608704807483</v>
          </cell>
          <cell r="W37">
            <v>0.98821608704807484</v>
          </cell>
          <cell r="X37"/>
        </row>
        <row r="38">
          <cell r="A38" t="str">
            <v>Refrigeration</v>
          </cell>
          <cell r="B38" t="str">
            <v>Freezer - New</v>
          </cell>
          <cell r="C38" t="str">
            <v>LO1Slow</v>
          </cell>
          <cell r="D38">
            <v>2.5643970768378654E-3</v>
          </cell>
          <cell r="E38">
            <v>7.6904586297764643E-3</v>
          </cell>
          <cell r="F38">
            <v>1.6792013047419844E-2</v>
          </cell>
          <cell r="G38">
            <v>3.15969387774655E-2</v>
          </cell>
          <cell r="H38">
            <v>5.406874819795171E-2</v>
          </cell>
          <cell r="I38">
            <v>8.6253181011834101E-2</v>
          </cell>
          <cell r="J38">
            <v>0.1300328481838382</v>
          </cell>
          <cell r="K38">
            <v>0.18678710893858319</v>
          </cell>
          <cell r="L38">
            <v>0.2569823480072907</v>
          </cell>
          <cell r="M38">
            <v>0.33975920985004748</v>
          </cell>
          <cell r="N38">
            <v>0.43262946935754232</v>
          </cell>
          <cell r="O38">
            <v>0.53142594003645804</v>
          </cell>
          <cell r="P38">
            <v>0.63063487292644704</v>
          </cell>
          <cell r="Q38">
            <v>0.7241560234206913</v>
          </cell>
          <cell r="R38">
            <v>0.80638203131755359</v>
          </cell>
          <cell r="S38">
            <v>0.87331559734491926</v>
          </cell>
          <cell r="T38">
            <v>0.92334516248836807</v>
          </cell>
          <cell r="U38">
            <v>0.95737002770730018</v>
          </cell>
          <cell r="V38">
            <v>0.97821608704807483</v>
          </cell>
          <cell r="W38">
            <v>0.98821608704807484</v>
          </cell>
          <cell r="X38"/>
        </row>
        <row r="39">
          <cell r="A39" t="str">
            <v>Refrigeration</v>
          </cell>
          <cell r="B39" t="str">
            <v>Freezer - NR</v>
          </cell>
          <cell r="C39" t="str">
            <v>LO1Slow</v>
          </cell>
          <cell r="D39">
            <v>2.5643970768378654E-3</v>
          </cell>
          <cell r="E39">
            <v>7.6904586297764643E-3</v>
          </cell>
          <cell r="F39">
            <v>1.6792013047419844E-2</v>
          </cell>
          <cell r="G39">
            <v>3.15969387774655E-2</v>
          </cell>
          <cell r="H39">
            <v>5.406874819795171E-2</v>
          </cell>
          <cell r="I39">
            <v>8.6253181011834101E-2</v>
          </cell>
          <cell r="J39">
            <v>0.1300328481838382</v>
          </cell>
          <cell r="K39">
            <v>0.18678710893858319</v>
          </cell>
          <cell r="L39">
            <v>0.2569823480072907</v>
          </cell>
          <cell r="M39">
            <v>0.33975920985004748</v>
          </cell>
          <cell r="N39">
            <v>0.43262946935754232</v>
          </cell>
          <cell r="O39">
            <v>0.53142594003645804</v>
          </cell>
          <cell r="P39">
            <v>0.63063487292644704</v>
          </cell>
          <cell r="Q39">
            <v>0.7241560234206913</v>
          </cell>
          <cell r="R39">
            <v>0.80638203131755359</v>
          </cell>
          <cell r="S39">
            <v>0.87331559734491926</v>
          </cell>
          <cell r="T39">
            <v>0.92334516248836807</v>
          </cell>
          <cell r="U39">
            <v>0.95737002770730018</v>
          </cell>
          <cell r="V39">
            <v>0.97821608704807483</v>
          </cell>
          <cell r="W39">
            <v>0.98821608704807484</v>
          </cell>
          <cell r="X39"/>
        </row>
        <row r="40">
          <cell r="A40" t="str">
            <v>Water Heating</v>
          </cell>
          <cell r="B40" t="str">
            <v>Solar Water Heater - New</v>
          </cell>
          <cell r="C40" t="str">
            <v>LOMax60</v>
          </cell>
          <cell r="D40">
            <v>0.01</v>
          </cell>
          <cell r="E40">
            <v>2.98E-2</v>
          </cell>
          <cell r="F40">
            <v>5.8906E-2</v>
          </cell>
          <cell r="G40">
            <v>9.6549759999999998E-2</v>
          </cell>
          <cell r="H40">
            <v>0.14172227199999998</v>
          </cell>
          <cell r="I40">
            <v>0.19035800991999999</v>
          </cell>
          <cell r="J40">
            <v>0.2362377226912</v>
          </cell>
          <cell r="K40">
            <v>0.279517585072032</v>
          </cell>
          <cell r="L40">
            <v>0.32034492191795017</v>
          </cell>
          <cell r="M40">
            <v>0.35885870967593297</v>
          </cell>
          <cell r="N40">
            <v>0.39519004946096342</v>
          </cell>
          <cell r="O40">
            <v>0.42946261332484215</v>
          </cell>
          <cell r="P40">
            <v>0.46179306523643443</v>
          </cell>
          <cell r="Q40">
            <v>0.49229145820636983</v>
          </cell>
          <cell r="R40">
            <v>0.5210616089080089</v>
          </cell>
          <cell r="S40">
            <v>0.54820145106988838</v>
          </cell>
          <cell r="T40">
            <v>0.57380336884259475</v>
          </cell>
          <cell r="U40">
            <v>0.59795451127484767</v>
          </cell>
          <cell r="V40">
            <v>0.62073708896927293</v>
          </cell>
          <cell r="W40">
            <v>0.6422286539276808</v>
          </cell>
          <cell r="X40"/>
        </row>
        <row r="41">
          <cell r="A41" t="str">
            <v>Water Heating</v>
          </cell>
          <cell r="B41" t="str">
            <v>Solar Water Heater - NR</v>
          </cell>
          <cell r="C41" t="str">
            <v>LOMax60</v>
          </cell>
          <cell r="D41">
            <v>0.01</v>
          </cell>
          <cell r="E41">
            <v>2.98E-2</v>
          </cell>
          <cell r="F41">
            <v>5.8906E-2</v>
          </cell>
          <cell r="G41">
            <v>9.6549759999999998E-2</v>
          </cell>
          <cell r="H41">
            <v>0.14172227199999998</v>
          </cell>
          <cell r="I41">
            <v>0.19035800991999999</v>
          </cell>
          <cell r="J41">
            <v>0.2362377226912</v>
          </cell>
          <cell r="K41">
            <v>0.279517585072032</v>
          </cell>
          <cell r="L41">
            <v>0.32034492191795017</v>
          </cell>
          <cell r="M41">
            <v>0.35885870967593297</v>
          </cell>
          <cell r="N41">
            <v>0.39519004946096342</v>
          </cell>
          <cell r="O41">
            <v>0.42946261332484215</v>
          </cell>
          <cell r="P41">
            <v>0.46179306523643443</v>
          </cell>
          <cell r="Q41">
            <v>0.49229145820636983</v>
          </cell>
          <cell r="R41">
            <v>0.5210616089080089</v>
          </cell>
          <cell r="S41">
            <v>0.54820145106988838</v>
          </cell>
          <cell r="T41">
            <v>0.57380336884259475</v>
          </cell>
          <cell r="U41">
            <v>0.59795451127484767</v>
          </cell>
          <cell r="V41">
            <v>0.62073708896927293</v>
          </cell>
          <cell r="W41">
            <v>0.6422286539276808</v>
          </cell>
          <cell r="X41"/>
        </row>
        <row r="42">
          <cell r="A42" t="str">
            <v>Water Heating</v>
          </cell>
          <cell r="B42" t="str">
            <v>Solar Water Heater - Retro</v>
          </cell>
          <cell r="C42" t="str">
            <v>RetroMax60</v>
          </cell>
          <cell r="D42">
            <v>0.01</v>
          </cell>
          <cell r="E42">
            <v>1.9799999999999998E-2</v>
          </cell>
          <cell r="F42">
            <v>2.9106E-2</v>
          </cell>
          <cell r="G42">
            <v>3.7643759999999998E-2</v>
          </cell>
          <cell r="H42">
            <v>4.5172511999999984E-2</v>
          </cell>
          <cell r="I42">
            <v>4.8635737920000005E-2</v>
          </cell>
          <cell r="J42">
            <v>4.587971277120001E-2</v>
          </cell>
          <cell r="K42">
            <v>4.3279862380832007E-2</v>
          </cell>
          <cell r="L42">
            <v>4.0827336845918161E-2</v>
          </cell>
          <cell r="M42">
            <v>3.8513787757982809E-2</v>
          </cell>
          <cell r="N42">
            <v>3.6331339785030448E-2</v>
          </cell>
          <cell r="O42">
            <v>3.4272563863878724E-2</v>
          </cell>
          <cell r="P42">
            <v>3.2330451911592284E-2</v>
          </cell>
          <cell r="Q42">
            <v>3.0498392969935395E-2</v>
          </cell>
          <cell r="R42">
            <v>2.8770150701639075E-2</v>
          </cell>
          <cell r="S42">
            <v>2.7139842161879479E-2</v>
          </cell>
          <cell r="T42">
            <v>2.5601917772706373E-2</v>
          </cell>
          <cell r="U42">
            <v>2.4151142432252914E-2</v>
          </cell>
          <cell r="V42">
            <v>2.2782577694425266E-2</v>
          </cell>
          <cell r="W42">
            <v>2.1491564958407872E-2</v>
          </cell>
          <cell r="X42"/>
        </row>
        <row r="43">
          <cell r="A43">
            <v>0</v>
          </cell>
          <cell r="B43">
            <v>0</v>
          </cell>
          <cell r="C43" t="str">
            <v>LOMax60</v>
          </cell>
          <cell r="D43">
            <v>0.01</v>
          </cell>
          <cell r="E43">
            <v>2.98E-2</v>
          </cell>
          <cell r="F43">
            <v>5.8906E-2</v>
          </cell>
          <cell r="G43">
            <v>9.6549759999999998E-2</v>
          </cell>
          <cell r="H43">
            <v>0.14172227199999998</v>
          </cell>
          <cell r="I43">
            <v>0.19035800991999999</v>
          </cell>
          <cell r="J43">
            <v>0.2362377226912</v>
          </cell>
          <cell r="K43">
            <v>0.279517585072032</v>
          </cell>
          <cell r="L43">
            <v>0.32034492191795017</v>
          </cell>
          <cell r="M43">
            <v>0.35885870967593297</v>
          </cell>
          <cell r="N43">
            <v>0.39519004946096342</v>
          </cell>
          <cell r="O43">
            <v>0.42946261332484215</v>
          </cell>
          <cell r="P43">
            <v>0.46179306523643443</v>
          </cell>
          <cell r="Q43">
            <v>0.49229145820636983</v>
          </cell>
          <cell r="R43">
            <v>0.5210616089080089</v>
          </cell>
          <cell r="S43">
            <v>0.54820145106988838</v>
          </cell>
          <cell r="T43">
            <v>0.57380336884259475</v>
          </cell>
          <cell r="U43">
            <v>0.59795451127484767</v>
          </cell>
          <cell r="V43">
            <v>0.62073708896927293</v>
          </cell>
          <cell r="W43">
            <v>0.6422286539276808</v>
          </cell>
          <cell r="X43"/>
        </row>
        <row r="44">
          <cell r="A44">
            <v>0</v>
          </cell>
          <cell r="B44">
            <v>0</v>
          </cell>
          <cell r="C44" t="str">
            <v>RetroMax60</v>
          </cell>
          <cell r="D44">
            <v>0.01</v>
          </cell>
          <cell r="E44">
            <v>1.9799999999999998E-2</v>
          </cell>
          <cell r="F44">
            <v>2.9106E-2</v>
          </cell>
          <cell r="G44">
            <v>3.7643759999999998E-2</v>
          </cell>
          <cell r="H44">
            <v>4.5172511999999984E-2</v>
          </cell>
          <cell r="I44">
            <v>4.8635737920000005E-2</v>
          </cell>
          <cell r="J44">
            <v>4.587971277120001E-2</v>
          </cell>
          <cell r="K44">
            <v>4.3279862380832007E-2</v>
          </cell>
          <cell r="L44">
            <v>4.0827336845918161E-2</v>
          </cell>
          <cell r="M44">
            <v>3.8513787757982809E-2</v>
          </cell>
          <cell r="N44">
            <v>3.6331339785030448E-2</v>
          </cell>
          <cell r="O44">
            <v>3.4272563863878724E-2</v>
          </cell>
          <cell r="P44">
            <v>3.2330451911592284E-2</v>
          </cell>
          <cell r="Q44">
            <v>3.0498392969935395E-2</v>
          </cell>
          <cell r="R44">
            <v>2.8770150701639075E-2</v>
          </cell>
          <cell r="S44">
            <v>2.7139842161879479E-2</v>
          </cell>
          <cell r="T44">
            <v>2.5601917772706373E-2</v>
          </cell>
          <cell r="U44">
            <v>2.4151142432252914E-2</v>
          </cell>
          <cell r="V44">
            <v>2.2782577694425266E-2</v>
          </cell>
          <cell r="W44">
            <v>2.1491564958407872E-2</v>
          </cell>
          <cell r="X44"/>
        </row>
        <row r="45">
          <cell r="A45" t="str">
            <v>Food Preparation</v>
          </cell>
          <cell r="B45" t="str">
            <v>Electric Oven - New</v>
          </cell>
          <cell r="C45" t="str">
            <v>LO20Fast</v>
          </cell>
          <cell r="D45">
            <v>0.22119921692859512</v>
          </cell>
          <cell r="E45">
            <v>0.37624232795148943</v>
          </cell>
          <cell r="F45">
            <v>0.48357361352878442</v>
          </cell>
          <cell r="G45">
            <v>0.56716330278444227</v>
          </cell>
          <cell r="H45">
            <v>0.64040048266456928</v>
          </cell>
          <cell r="I45">
            <v>0.70377511937632964</v>
          </cell>
          <cell r="J45">
            <v>0.7580669577441127</v>
          </cell>
          <cell r="K45">
            <v>0.80419335000071168</v>
          </cell>
          <cell r="L45">
            <v>0.84311022627788457</v>
          </cell>
          <cell r="M45">
            <v>0.87575014259103623</v>
          </cell>
          <cell r="N45">
            <v>0.90298584871682319</v>
          </cell>
          <cell r="O45">
            <v>0.92419703797508856</v>
          </cell>
          <cell r="P45">
            <v>0.94071632877930145</v>
          </cell>
          <cell r="Q45">
            <v>0.95358156539340677</v>
          </cell>
          <cell r="R45">
            <v>0.96360102174287088</v>
          </cell>
          <cell r="S45">
            <v>0.97140418219378311</v>
          </cell>
          <cell r="T45">
            <v>0.97748128966338554</v>
          </cell>
          <cell r="U45">
            <v>0.98221414571952104</v>
          </cell>
          <cell r="V45">
            <v>0.98590009772220355</v>
          </cell>
          <cell r="W45">
            <v>0.98877072002825628</v>
          </cell>
          <cell r="X45"/>
        </row>
        <row r="46">
          <cell r="A46" t="str">
            <v>Food Preparation</v>
          </cell>
          <cell r="B46" t="str">
            <v>Electric Oven - NR</v>
          </cell>
          <cell r="C46" t="str">
            <v>LO20Fast</v>
          </cell>
          <cell r="D46">
            <v>0.22119921692859512</v>
          </cell>
          <cell r="E46">
            <v>0.37624232795148943</v>
          </cell>
          <cell r="F46">
            <v>0.48357361352878442</v>
          </cell>
          <cell r="G46">
            <v>0.56716330278444227</v>
          </cell>
          <cell r="H46">
            <v>0.64040048266456928</v>
          </cell>
          <cell r="I46">
            <v>0.70377511937632964</v>
          </cell>
          <cell r="J46">
            <v>0.7580669577441127</v>
          </cell>
          <cell r="K46">
            <v>0.80419335000071168</v>
          </cell>
          <cell r="L46">
            <v>0.84311022627788457</v>
          </cell>
          <cell r="M46">
            <v>0.87575014259103623</v>
          </cell>
          <cell r="N46">
            <v>0.90298584871682319</v>
          </cell>
          <cell r="O46">
            <v>0.92419703797508856</v>
          </cell>
          <cell r="P46">
            <v>0.94071632877930145</v>
          </cell>
          <cell r="Q46">
            <v>0.95358156539340677</v>
          </cell>
          <cell r="R46">
            <v>0.96360102174287088</v>
          </cell>
          <cell r="S46">
            <v>0.97140418219378311</v>
          </cell>
          <cell r="T46">
            <v>0.97748128966338554</v>
          </cell>
          <cell r="U46">
            <v>0.98221414571952104</v>
          </cell>
          <cell r="V46">
            <v>0.98590009772220355</v>
          </cell>
          <cell r="W46">
            <v>0.98877072002825628</v>
          </cell>
          <cell r="X46"/>
        </row>
        <row r="47">
          <cell r="A47" t="str">
            <v>Food Preparation</v>
          </cell>
          <cell r="B47" t="str">
            <v>Microwave - New</v>
          </cell>
          <cell r="C47" t="str">
            <v>LO12Med</v>
          </cell>
          <cell r="D47">
            <v>0.10937459468255628</v>
          </cell>
          <cell r="E47">
            <v>0.21874918936511256</v>
          </cell>
          <cell r="F47">
            <v>0.32812378404766884</v>
          </cell>
          <cell r="G47">
            <v>0.43749837873022512</v>
          </cell>
          <cell r="H47">
            <v>0.5468729734127814</v>
          </cell>
          <cell r="I47">
            <v>0.64531010862708205</v>
          </cell>
          <cell r="J47">
            <v>0.7240598167985226</v>
          </cell>
          <cell r="K47">
            <v>0.78705958333567505</v>
          </cell>
          <cell r="L47">
            <v>0.83745939656539703</v>
          </cell>
          <cell r="M47">
            <v>0.87777924714917455</v>
          </cell>
          <cell r="N47">
            <v>0.91003512761619654</v>
          </cell>
          <cell r="O47">
            <v>0.93583983198981413</v>
          </cell>
          <cell r="P47">
            <v>0.9564835954887082</v>
          </cell>
          <cell r="Q47">
            <v>0.97299860628782353</v>
          </cell>
          <cell r="R47">
            <v>0.9862106149271157</v>
          </cell>
          <cell r="S47">
            <v>0.99678022183854953</v>
          </cell>
          <cell r="T47">
            <v>0.99685231466234414</v>
          </cell>
          <cell r="U47">
            <v>0.99687806209941365</v>
          </cell>
          <cell r="V47">
            <v>0.99688683963477831</v>
          </cell>
          <cell r="W47">
            <v>0.99688970187457115</v>
          </cell>
          <cell r="X47"/>
        </row>
        <row r="48">
          <cell r="A48" t="str">
            <v>Food Preparation</v>
          </cell>
          <cell r="B48" t="str">
            <v>Microwave - NR</v>
          </cell>
          <cell r="C48" t="str">
            <v>LO12Med</v>
          </cell>
          <cell r="D48">
            <v>0.10937459468255628</v>
          </cell>
          <cell r="E48">
            <v>0.21874918936511256</v>
          </cell>
          <cell r="F48">
            <v>0.32812378404766884</v>
          </cell>
          <cell r="G48">
            <v>0.43749837873022512</v>
          </cell>
          <cell r="H48">
            <v>0.5468729734127814</v>
          </cell>
          <cell r="I48">
            <v>0.64531010862708205</v>
          </cell>
          <cell r="J48">
            <v>0.7240598167985226</v>
          </cell>
          <cell r="K48">
            <v>0.78705958333567505</v>
          </cell>
          <cell r="L48">
            <v>0.83745939656539703</v>
          </cell>
          <cell r="M48">
            <v>0.87777924714917455</v>
          </cell>
          <cell r="N48">
            <v>0.91003512761619654</v>
          </cell>
          <cell r="O48">
            <v>0.93583983198981413</v>
          </cell>
          <cell r="P48">
            <v>0.9564835954887082</v>
          </cell>
          <cell r="Q48">
            <v>0.97299860628782353</v>
          </cell>
          <cell r="R48">
            <v>0.9862106149271157</v>
          </cell>
          <cell r="S48">
            <v>0.99678022183854953</v>
          </cell>
          <cell r="T48">
            <v>0.99685231466234414</v>
          </cell>
          <cell r="U48">
            <v>0.99687806209941365</v>
          </cell>
          <cell r="V48">
            <v>0.99688683963477831</v>
          </cell>
          <cell r="W48">
            <v>0.99688970187457115</v>
          </cell>
          <cell r="X48"/>
        </row>
        <row r="49">
          <cell r="A49" t="str">
            <v>Electronics</v>
          </cell>
          <cell r="B49" t="str">
            <v>Monitor - New</v>
          </cell>
          <cell r="C49" t="str">
            <v>LO50Fast</v>
          </cell>
          <cell r="D49">
            <v>0.45</v>
          </cell>
          <cell r="E49">
            <v>0.66</v>
          </cell>
          <cell r="F49">
            <v>0.8</v>
          </cell>
          <cell r="G49">
            <v>0.89</v>
          </cell>
          <cell r="H49">
            <v>0.94954036260972652</v>
          </cell>
          <cell r="I49">
            <v>0.97931054391458994</v>
          </cell>
          <cell r="J49">
            <v>0.99254173560564019</v>
          </cell>
          <cell r="K49">
            <v>0.99783421228206048</v>
          </cell>
          <cell r="L49">
            <v>0.99975874925530417</v>
          </cell>
          <cell r="M49">
            <v>1.0004002615797187</v>
          </cell>
          <cell r="N49">
            <v>1.0005976499872309</v>
          </cell>
          <cell r="O49">
            <v>1.0006540466750915</v>
          </cell>
          <cell r="P49">
            <v>1.0006690857918545</v>
          </cell>
          <cell r="Q49">
            <v>1.000672845571045</v>
          </cell>
          <cell r="R49">
            <v>1.0006737302249724</v>
          </cell>
          <cell r="S49">
            <v>1.0006739268147338</v>
          </cell>
          <cell r="T49">
            <v>1.0006739682020522</v>
          </cell>
          <cell r="U49">
            <v>1.0006739764795158</v>
          </cell>
          <cell r="V49">
            <v>1.0006739780561755</v>
          </cell>
          <cell r="W49">
            <v>1.0006739783428409</v>
          </cell>
          <cell r="X49"/>
        </row>
        <row r="50">
          <cell r="A50" t="str">
            <v>Electronics</v>
          </cell>
          <cell r="B50" t="str">
            <v>Monitor - NR</v>
          </cell>
          <cell r="C50" t="str">
            <v>LO50Fast</v>
          </cell>
          <cell r="D50">
            <v>0.45</v>
          </cell>
          <cell r="E50">
            <v>0.66</v>
          </cell>
          <cell r="F50">
            <v>0.8</v>
          </cell>
          <cell r="G50">
            <v>0.89</v>
          </cell>
          <cell r="H50">
            <v>0.94954036260972652</v>
          </cell>
          <cell r="I50">
            <v>0.97931054391458994</v>
          </cell>
          <cell r="J50">
            <v>0.99254173560564019</v>
          </cell>
          <cell r="K50">
            <v>0.99783421228206048</v>
          </cell>
          <cell r="L50">
            <v>0.99975874925530417</v>
          </cell>
          <cell r="M50">
            <v>1.0004002615797187</v>
          </cell>
          <cell r="N50">
            <v>1.0005976499872309</v>
          </cell>
          <cell r="O50">
            <v>1.0006540466750915</v>
          </cell>
          <cell r="P50">
            <v>1.0006690857918545</v>
          </cell>
          <cell r="Q50">
            <v>1.000672845571045</v>
          </cell>
          <cell r="R50">
            <v>1.0006737302249724</v>
          </cell>
          <cell r="S50">
            <v>1.0006739268147338</v>
          </cell>
          <cell r="T50">
            <v>1.0006739682020522</v>
          </cell>
          <cell r="U50">
            <v>1.0006739764795158</v>
          </cell>
          <cell r="V50">
            <v>1.0006739780561755</v>
          </cell>
          <cell r="W50">
            <v>1.0006739783428409</v>
          </cell>
          <cell r="X50"/>
        </row>
        <row r="51">
          <cell r="A51" t="str">
            <v>Electronics</v>
          </cell>
          <cell r="B51" t="str">
            <v>Desktop - New</v>
          </cell>
          <cell r="C51" t="str">
            <v>LO50Fast</v>
          </cell>
          <cell r="D51">
            <v>0.45</v>
          </cell>
          <cell r="E51">
            <v>0.66</v>
          </cell>
          <cell r="F51">
            <v>0.8</v>
          </cell>
          <cell r="G51">
            <v>0.89</v>
          </cell>
          <cell r="H51">
            <v>0.94954036260972652</v>
          </cell>
          <cell r="I51">
            <v>0.97931054391458994</v>
          </cell>
          <cell r="J51">
            <v>0.99254173560564019</v>
          </cell>
          <cell r="K51">
            <v>0.99783421228206048</v>
          </cell>
          <cell r="L51">
            <v>0.99975874925530417</v>
          </cell>
          <cell r="M51">
            <v>1.0004002615797187</v>
          </cell>
          <cell r="N51">
            <v>1.0005976499872309</v>
          </cell>
          <cell r="O51">
            <v>1.0006540466750915</v>
          </cell>
          <cell r="P51">
            <v>1.0006690857918545</v>
          </cell>
          <cell r="Q51">
            <v>1.000672845571045</v>
          </cell>
          <cell r="R51">
            <v>1.0006737302249724</v>
          </cell>
          <cell r="S51">
            <v>1.0006739268147338</v>
          </cell>
          <cell r="T51">
            <v>1.0006739682020522</v>
          </cell>
          <cell r="U51">
            <v>1.0006739764795158</v>
          </cell>
          <cell r="V51">
            <v>1.0006739780561755</v>
          </cell>
          <cell r="W51">
            <v>1.0006739783428409</v>
          </cell>
          <cell r="X51"/>
        </row>
        <row r="52">
          <cell r="A52" t="str">
            <v>Electronics</v>
          </cell>
          <cell r="B52" t="str">
            <v>Desktop - NR</v>
          </cell>
          <cell r="C52" t="str">
            <v>LO50Fast</v>
          </cell>
          <cell r="D52">
            <v>0.45</v>
          </cell>
          <cell r="E52">
            <v>0.66</v>
          </cell>
          <cell r="F52">
            <v>0.8</v>
          </cell>
          <cell r="G52">
            <v>0.89</v>
          </cell>
          <cell r="H52">
            <v>0.94954036260972652</v>
          </cell>
          <cell r="I52">
            <v>0.97931054391458994</v>
          </cell>
          <cell r="J52">
            <v>0.99254173560564019</v>
          </cell>
          <cell r="K52">
            <v>0.99783421228206048</v>
          </cell>
          <cell r="L52">
            <v>0.99975874925530417</v>
          </cell>
          <cell r="M52">
            <v>1.0004002615797187</v>
          </cell>
          <cell r="N52">
            <v>1.0005976499872309</v>
          </cell>
          <cell r="O52">
            <v>1.0006540466750915</v>
          </cell>
          <cell r="P52">
            <v>1.0006690857918545</v>
          </cell>
          <cell r="Q52">
            <v>1.000672845571045</v>
          </cell>
          <cell r="R52">
            <v>1.0006737302249724</v>
          </cell>
          <cell r="S52">
            <v>1.0006739268147338</v>
          </cell>
          <cell r="T52">
            <v>1.0006739682020522</v>
          </cell>
          <cell r="U52">
            <v>1.0006739764795158</v>
          </cell>
          <cell r="V52">
            <v>1.0006739780561755</v>
          </cell>
          <cell r="W52">
            <v>1.0006739783428409</v>
          </cell>
          <cell r="X52"/>
        </row>
        <row r="53">
          <cell r="A53" t="str">
            <v>Electronics</v>
          </cell>
          <cell r="B53" t="str">
            <v>Laptop - New</v>
          </cell>
          <cell r="C53" t="str">
            <v>LO50Fast</v>
          </cell>
          <cell r="D53">
            <v>0.45</v>
          </cell>
          <cell r="E53">
            <v>0.66</v>
          </cell>
          <cell r="F53">
            <v>0.8</v>
          </cell>
          <cell r="G53">
            <v>0.89</v>
          </cell>
          <cell r="H53">
            <v>0.94954036260972652</v>
          </cell>
          <cell r="I53">
            <v>0.97931054391458994</v>
          </cell>
          <cell r="J53">
            <v>0.99254173560564019</v>
          </cell>
          <cell r="K53">
            <v>0.99783421228206048</v>
          </cell>
          <cell r="L53">
            <v>0.99975874925530417</v>
          </cell>
          <cell r="M53">
            <v>1.0004002615797187</v>
          </cell>
          <cell r="N53">
            <v>1.0005976499872309</v>
          </cell>
          <cell r="O53">
            <v>1.0006540466750915</v>
          </cell>
          <cell r="P53">
            <v>1.0006690857918545</v>
          </cell>
          <cell r="Q53">
            <v>1.000672845571045</v>
          </cell>
          <cell r="R53">
            <v>1.0006737302249724</v>
          </cell>
          <cell r="S53">
            <v>1.0006739268147338</v>
          </cell>
          <cell r="T53">
            <v>1.0006739682020522</v>
          </cell>
          <cell r="U53">
            <v>1.0006739764795158</v>
          </cell>
          <cell r="V53">
            <v>1.0006739780561755</v>
          </cell>
          <cell r="W53">
            <v>1.0006739783428409</v>
          </cell>
          <cell r="X53"/>
        </row>
        <row r="54">
          <cell r="A54" t="str">
            <v>Electronics</v>
          </cell>
          <cell r="B54" t="str">
            <v>Laptop - NR</v>
          </cell>
          <cell r="C54" t="str">
            <v>LO50Fast</v>
          </cell>
          <cell r="D54">
            <v>0.45</v>
          </cell>
          <cell r="E54">
            <v>0.66</v>
          </cell>
          <cell r="F54">
            <v>0.8</v>
          </cell>
          <cell r="G54">
            <v>0.89</v>
          </cell>
          <cell r="H54">
            <v>0.94954036260972652</v>
          </cell>
          <cell r="I54">
            <v>0.97931054391458994</v>
          </cell>
          <cell r="J54">
            <v>0.99254173560564019</v>
          </cell>
          <cell r="K54">
            <v>0.99783421228206048</v>
          </cell>
          <cell r="L54">
            <v>0.99975874925530417</v>
          </cell>
          <cell r="M54">
            <v>1.0004002615797187</v>
          </cell>
          <cell r="N54">
            <v>1.0005976499872309</v>
          </cell>
          <cell r="O54">
            <v>1.0006540466750915</v>
          </cell>
          <cell r="P54">
            <v>1.0006690857918545</v>
          </cell>
          <cell r="Q54">
            <v>1.000672845571045</v>
          </cell>
          <cell r="R54">
            <v>1.0006737302249724</v>
          </cell>
          <cell r="S54">
            <v>1.0006739268147338</v>
          </cell>
          <cell r="T54">
            <v>1.0006739682020522</v>
          </cell>
          <cell r="U54">
            <v>1.0006739764795158</v>
          </cell>
          <cell r="V54">
            <v>1.0006739780561755</v>
          </cell>
          <cell r="W54">
            <v>1.0006739783428409</v>
          </cell>
          <cell r="X54"/>
        </row>
        <row r="55">
          <cell r="A55" t="str">
            <v>Electronics</v>
          </cell>
          <cell r="B55" t="str">
            <v>Computer - New</v>
          </cell>
          <cell r="C55" t="str">
            <v>LO50Fast</v>
          </cell>
          <cell r="D55">
            <v>0.45</v>
          </cell>
          <cell r="E55">
            <v>0.66</v>
          </cell>
          <cell r="F55">
            <v>0.8</v>
          </cell>
          <cell r="G55">
            <v>0.89</v>
          </cell>
          <cell r="H55">
            <v>0.94954036260972652</v>
          </cell>
          <cell r="I55">
            <v>0.97931054391458994</v>
          </cell>
          <cell r="J55">
            <v>0.99254173560564019</v>
          </cell>
          <cell r="K55">
            <v>0.99783421228206048</v>
          </cell>
          <cell r="L55">
            <v>0.99975874925530417</v>
          </cell>
          <cell r="M55">
            <v>1.0004002615797187</v>
          </cell>
          <cell r="N55">
            <v>1.0005976499872309</v>
          </cell>
          <cell r="O55">
            <v>1.0006540466750915</v>
          </cell>
          <cell r="P55">
            <v>1.0006690857918545</v>
          </cell>
          <cell r="Q55">
            <v>1.000672845571045</v>
          </cell>
          <cell r="R55">
            <v>1.0006737302249724</v>
          </cell>
          <cell r="S55">
            <v>1.0006739268147338</v>
          </cell>
          <cell r="T55">
            <v>1.0006739682020522</v>
          </cell>
          <cell r="U55">
            <v>1.0006739764795158</v>
          </cell>
          <cell r="V55">
            <v>1.0006739780561755</v>
          </cell>
          <cell r="W55">
            <v>1.0006739783428409</v>
          </cell>
          <cell r="X55"/>
        </row>
        <row r="56">
          <cell r="A56" t="str">
            <v>Electronics</v>
          </cell>
          <cell r="B56" t="str">
            <v>Computer - NR</v>
          </cell>
          <cell r="C56" t="str">
            <v>LO50Fast</v>
          </cell>
          <cell r="D56">
            <v>0.45</v>
          </cell>
          <cell r="E56">
            <v>0.66</v>
          </cell>
          <cell r="F56">
            <v>0.8</v>
          </cell>
          <cell r="G56">
            <v>0.89</v>
          </cell>
          <cell r="H56">
            <v>0.94954036260972652</v>
          </cell>
          <cell r="I56">
            <v>0.97931054391458994</v>
          </cell>
          <cell r="J56">
            <v>0.99254173560564019</v>
          </cell>
          <cell r="K56">
            <v>0.99783421228206048</v>
          </cell>
          <cell r="L56">
            <v>0.99975874925530417</v>
          </cell>
          <cell r="M56">
            <v>1.0004002615797187</v>
          </cell>
          <cell r="N56">
            <v>1.0005976499872309</v>
          </cell>
          <cell r="O56">
            <v>1.0006540466750915</v>
          </cell>
          <cell r="P56">
            <v>1.0006690857918545</v>
          </cell>
          <cell r="Q56">
            <v>1.000672845571045</v>
          </cell>
          <cell r="R56">
            <v>1.0006737302249724</v>
          </cell>
          <cell r="S56">
            <v>1.0006739268147338</v>
          </cell>
          <cell r="T56">
            <v>1.0006739682020522</v>
          </cell>
          <cell r="U56">
            <v>1.0006739764795158</v>
          </cell>
          <cell r="V56">
            <v>1.0006739780561755</v>
          </cell>
          <cell r="W56">
            <v>1.0006739783428409</v>
          </cell>
          <cell r="X56"/>
        </row>
        <row r="57">
          <cell r="A57" t="str">
            <v>HVAC</v>
          </cell>
          <cell r="B57" t="str">
            <v>ASHP - New</v>
          </cell>
          <cell r="C57" t="str">
            <v>LO5Med</v>
          </cell>
          <cell r="D57">
            <v>4.2999999999999997E-2</v>
          </cell>
          <cell r="E57">
            <v>9.5797142280278316E-2</v>
          </cell>
          <cell r="F57">
            <v>0.16040539374775648</v>
          </cell>
          <cell r="G57">
            <v>0.23540539374775649</v>
          </cell>
          <cell r="H57">
            <v>0.32095239121809005</v>
          </cell>
          <cell r="I57">
            <v>0.42096711425629652</v>
          </cell>
          <cell r="J57">
            <v>0.53068481860864725</v>
          </cell>
          <cell r="K57">
            <v>0.642769203728351</v>
          </cell>
          <cell r="L57">
            <v>0.74839528535557953</v>
          </cell>
          <cell r="M57">
            <v>0.83918984935345187</v>
          </cell>
          <cell r="N57">
            <v>0.90945051634530116</v>
          </cell>
          <cell r="O57">
            <v>0.9576688767502457</v>
          </cell>
          <cell r="P57">
            <v>0.9865231113648858</v>
          </cell>
          <cell r="Q57">
            <v>1.0012970762896924</v>
          </cell>
          <cell r="R57">
            <v>1.0076356106578106</v>
          </cell>
          <cell r="S57">
            <v>1.0098624683774413</v>
          </cell>
          <cell r="T57">
            <v>1.0104871783970797</v>
          </cell>
          <cell r="U57">
            <v>1.010623336815976</v>
          </cell>
          <cell r="V57">
            <v>1.0106457174525985</v>
          </cell>
          <cell r="W57">
            <v>1.0106484038909742</v>
          </cell>
          <cell r="X57"/>
        </row>
        <row r="58">
          <cell r="A58" t="str">
            <v>HVAC</v>
          </cell>
          <cell r="B58" t="str">
            <v>ASHP - NR</v>
          </cell>
          <cell r="C58" t="str">
            <v>LO5Med</v>
          </cell>
          <cell r="D58">
            <v>4.2999999999999997E-2</v>
          </cell>
          <cell r="E58">
            <v>9.5797142280278316E-2</v>
          </cell>
          <cell r="F58">
            <v>0.16040539374775648</v>
          </cell>
          <cell r="G58">
            <v>0.23540539374775649</v>
          </cell>
          <cell r="H58">
            <v>0.32095239121809005</v>
          </cell>
          <cell r="I58">
            <v>0.42096711425629652</v>
          </cell>
          <cell r="J58">
            <v>0.53068481860864725</v>
          </cell>
          <cell r="K58">
            <v>0.642769203728351</v>
          </cell>
          <cell r="L58">
            <v>0.74839528535557953</v>
          </cell>
          <cell r="M58">
            <v>0.83918984935345187</v>
          </cell>
          <cell r="N58">
            <v>0.90945051634530116</v>
          </cell>
          <cell r="O58">
            <v>0.9576688767502457</v>
          </cell>
          <cell r="P58">
            <v>0.9865231113648858</v>
          </cell>
          <cell r="Q58">
            <v>1.0012970762896924</v>
          </cell>
          <cell r="R58">
            <v>1.0076356106578106</v>
          </cell>
          <cell r="S58">
            <v>1.0098624683774413</v>
          </cell>
          <cell r="T58">
            <v>1.0104871783970797</v>
          </cell>
          <cell r="U58">
            <v>1.010623336815976</v>
          </cell>
          <cell r="V58">
            <v>1.0106457174525985</v>
          </cell>
          <cell r="W58">
            <v>1.0106484038909742</v>
          </cell>
          <cell r="X58"/>
        </row>
        <row r="59">
          <cell r="A59" t="str">
            <v>HVAC</v>
          </cell>
          <cell r="B59" t="str">
            <v>HP - Retro</v>
          </cell>
          <cell r="C59" t="str">
            <v>Retro12Med</v>
          </cell>
          <cell r="D59">
            <v>0.10937459468255628</v>
          </cell>
          <cell r="E59">
            <v>0.10937459468255628</v>
          </cell>
          <cell r="F59">
            <v>0.10937459468255628</v>
          </cell>
          <cell r="G59">
            <v>0.10937459468255628</v>
          </cell>
          <cell r="H59">
            <v>0.10937459468255628</v>
          </cell>
          <cell r="I59">
            <v>9.8437135214300656E-2</v>
          </cell>
          <cell r="J59">
            <v>7.874970817144053E-2</v>
          </cell>
          <cell r="K59">
            <v>6.2999766537152418E-2</v>
          </cell>
          <cell r="L59">
            <v>5.0399813229721938E-2</v>
          </cell>
          <cell r="M59">
            <v>4.0319850583777551E-2</v>
          </cell>
          <cell r="N59">
            <v>3.225588046702204E-2</v>
          </cell>
          <cell r="O59">
            <v>2.5804704373617631E-2</v>
          </cell>
          <cell r="P59">
            <v>2.0643763498894106E-2</v>
          </cell>
          <cell r="Q59">
            <v>1.6515010799115284E-2</v>
          </cell>
          <cell r="R59">
            <v>1.3212008639292228E-2</v>
          </cell>
          <cell r="S59">
            <v>1.0569606911433781E-2</v>
          </cell>
          <cell r="T59">
            <v>7.2092823794611682E-5</v>
          </cell>
          <cell r="U59">
            <v>2.5747437069512102E-5</v>
          </cell>
          <cell r="V59">
            <v>8.7775353646568632E-6</v>
          </cell>
          <cell r="W59">
            <v>2.8622397928446119E-6</v>
          </cell>
          <cell r="X59"/>
        </row>
        <row r="60">
          <cell r="A60" t="str">
            <v>HVAC</v>
          </cell>
          <cell r="B60" t="str">
            <v>DHP - New</v>
          </cell>
          <cell r="C60" t="str">
            <v>LO5Med</v>
          </cell>
          <cell r="D60">
            <v>4.2999999999999997E-2</v>
          </cell>
          <cell r="E60">
            <v>9.5797142280278316E-2</v>
          </cell>
          <cell r="F60">
            <v>0.16040539374775648</v>
          </cell>
          <cell r="G60">
            <v>0.23540539374775649</v>
          </cell>
          <cell r="H60">
            <v>0.32095239121809005</v>
          </cell>
          <cell r="I60">
            <v>0.42096711425629652</v>
          </cell>
          <cell r="J60">
            <v>0.53068481860864725</v>
          </cell>
          <cell r="K60">
            <v>0.642769203728351</v>
          </cell>
          <cell r="L60">
            <v>0.74839528535557953</v>
          </cell>
          <cell r="M60">
            <v>0.83918984935345187</v>
          </cell>
          <cell r="N60">
            <v>0.90945051634530116</v>
          </cell>
          <cell r="O60">
            <v>0.9576688767502457</v>
          </cell>
          <cell r="P60">
            <v>0.9865231113648858</v>
          </cell>
          <cell r="Q60">
            <v>1.0012970762896924</v>
          </cell>
          <cell r="R60">
            <v>1.0076356106578106</v>
          </cell>
          <cell r="S60">
            <v>1.0098624683774413</v>
          </cell>
          <cell r="T60">
            <v>1.0104871783970797</v>
          </cell>
          <cell r="U60">
            <v>1.010623336815976</v>
          </cell>
          <cell r="V60">
            <v>1.0106457174525985</v>
          </cell>
          <cell r="W60">
            <v>1.0106484038909742</v>
          </cell>
          <cell r="X60"/>
        </row>
        <row r="61">
          <cell r="A61" t="str">
            <v>HVAC</v>
          </cell>
          <cell r="B61" t="str">
            <v>DHP - NR</v>
          </cell>
          <cell r="C61" t="str">
            <v>LO5Med</v>
          </cell>
          <cell r="D61">
            <v>4.2999999999999997E-2</v>
          </cell>
          <cell r="E61">
            <v>9.5797142280278316E-2</v>
          </cell>
          <cell r="F61">
            <v>0.16040539374775648</v>
          </cell>
          <cell r="G61">
            <v>0.23540539374775649</v>
          </cell>
          <cell r="H61">
            <v>0.32095239121809005</v>
          </cell>
          <cell r="I61">
            <v>0.42096711425629652</v>
          </cell>
          <cell r="J61">
            <v>0.53068481860864725</v>
          </cell>
          <cell r="K61">
            <v>0.642769203728351</v>
          </cell>
          <cell r="L61">
            <v>0.74839528535557953</v>
          </cell>
          <cell r="M61">
            <v>0.83918984935345187</v>
          </cell>
          <cell r="N61">
            <v>0.90945051634530116</v>
          </cell>
          <cell r="O61">
            <v>0.9576688767502457</v>
          </cell>
          <cell r="P61">
            <v>0.9865231113648858</v>
          </cell>
          <cell r="Q61">
            <v>1.0012970762896924</v>
          </cell>
          <cell r="R61">
            <v>1.0076356106578106</v>
          </cell>
          <cell r="S61">
            <v>1.0098624683774413</v>
          </cell>
          <cell r="T61">
            <v>1.0104871783970797</v>
          </cell>
          <cell r="U61">
            <v>1.010623336815976</v>
          </cell>
          <cell r="V61">
            <v>1.0106457174525985</v>
          </cell>
          <cell r="W61">
            <v>1.0106484038909742</v>
          </cell>
          <cell r="X61"/>
        </row>
        <row r="62">
          <cell r="A62" t="str">
            <v>HVAC</v>
          </cell>
          <cell r="B62" t="str">
            <v>DHP - Retro</v>
          </cell>
          <cell r="C62" t="str">
            <v>Retro5Med</v>
          </cell>
          <cell r="D62">
            <v>4.2999999999999997E-2</v>
          </cell>
          <cell r="E62">
            <v>5.279714228027832E-2</v>
          </cell>
          <cell r="F62">
            <v>6.4608251467478173E-2</v>
          </cell>
          <cell r="G62">
            <v>7.4999999999999997E-2</v>
          </cell>
          <cell r="H62">
            <v>8.5546997470333563E-2</v>
          </cell>
          <cell r="I62">
            <v>0.10001472303820647</v>
          </cell>
          <cell r="J62">
            <v>0.10971770435235073</v>
          </cell>
          <cell r="K62">
            <v>0.11208438511970376</v>
          </cell>
          <cell r="L62">
            <v>0.10562608162722853</v>
          </cell>
          <cell r="M62">
            <v>9.0794563997872335E-2</v>
          </cell>
          <cell r="N62">
            <v>7.0260666991849297E-2</v>
          </cell>
          <cell r="O62">
            <v>4.8218360404944538E-2</v>
          </cell>
          <cell r="P62">
            <v>2.8854234614640095E-2</v>
          </cell>
          <cell r="Q62">
            <v>1.4773964924806759E-2</v>
          </cell>
          <cell r="R62">
            <v>6.3385343681182649E-3</v>
          </cell>
          <cell r="S62">
            <v>2.2268577196306039E-3</v>
          </cell>
          <cell r="T62">
            <v>6.2471001963848583E-4</v>
          </cell>
          <cell r="U62">
            <v>1.3615841889635938E-4</v>
          </cell>
          <cell r="V62">
            <v>2.2380636622298944E-5</v>
          </cell>
          <cell r="W62">
            <v>2.68643837586513E-6</v>
          </cell>
          <cell r="X62"/>
        </row>
        <row r="63">
          <cell r="A63" t="str">
            <v>HVAC</v>
          </cell>
          <cell r="B63" t="str">
            <v>Duct Sealing - New</v>
          </cell>
          <cell r="C63" t="str">
            <v>LO12Med</v>
          </cell>
          <cell r="D63">
            <v>0.10937459468255628</v>
          </cell>
          <cell r="E63">
            <v>0.21874918936511256</v>
          </cell>
          <cell r="F63">
            <v>0.32812378404766884</v>
          </cell>
          <cell r="G63">
            <v>0.43749837873022512</v>
          </cell>
          <cell r="H63">
            <v>0.5468729734127814</v>
          </cell>
          <cell r="I63">
            <v>0.64531010862708205</v>
          </cell>
          <cell r="J63">
            <v>0.7240598167985226</v>
          </cell>
          <cell r="K63">
            <v>0.78705958333567505</v>
          </cell>
          <cell r="L63">
            <v>0.83745939656539703</v>
          </cell>
          <cell r="M63">
            <v>0.87777924714917455</v>
          </cell>
          <cell r="N63">
            <v>0.91003512761619654</v>
          </cell>
          <cell r="O63">
            <v>0.93583983198981413</v>
          </cell>
          <cell r="P63">
            <v>0.9564835954887082</v>
          </cell>
          <cell r="Q63">
            <v>0.97299860628782353</v>
          </cell>
          <cell r="R63">
            <v>0.9862106149271157</v>
          </cell>
          <cell r="S63">
            <v>0.99678022183854953</v>
          </cell>
          <cell r="T63">
            <v>0.99685231466234414</v>
          </cell>
          <cell r="U63">
            <v>0.99687806209941365</v>
          </cell>
          <cell r="V63">
            <v>0.99688683963477831</v>
          </cell>
          <cell r="W63">
            <v>0.99688970187457115</v>
          </cell>
          <cell r="X63"/>
        </row>
        <row r="64">
          <cell r="A64" t="str">
            <v>HVAC</v>
          </cell>
          <cell r="B64" t="str">
            <v>Duct Sealing - Retro</v>
          </cell>
          <cell r="C64" t="str">
            <v>Retro12Med</v>
          </cell>
          <cell r="D64">
            <v>0.10937459468255628</v>
          </cell>
          <cell r="E64">
            <v>0.10937459468255628</v>
          </cell>
          <cell r="F64">
            <v>0.10937459468255628</v>
          </cell>
          <cell r="G64">
            <v>0.10937459468255628</v>
          </cell>
          <cell r="H64">
            <v>0.10937459468255628</v>
          </cell>
          <cell r="I64">
            <v>9.8437135214300656E-2</v>
          </cell>
          <cell r="J64">
            <v>7.874970817144053E-2</v>
          </cell>
          <cell r="K64">
            <v>6.2999766537152418E-2</v>
          </cell>
          <cell r="L64">
            <v>5.0399813229721938E-2</v>
          </cell>
          <cell r="M64">
            <v>4.0319850583777551E-2</v>
          </cell>
          <cell r="N64">
            <v>3.225588046702204E-2</v>
          </cell>
          <cell r="O64">
            <v>2.5804704373617631E-2</v>
          </cell>
          <cell r="P64">
            <v>2.0643763498894106E-2</v>
          </cell>
          <cell r="Q64">
            <v>1.6515010799115284E-2</v>
          </cell>
          <cell r="R64">
            <v>1.3212008639292228E-2</v>
          </cell>
          <cell r="S64">
            <v>1.0569606911433781E-2</v>
          </cell>
          <cell r="T64">
            <v>7.2092823794611682E-5</v>
          </cell>
          <cell r="U64">
            <v>2.5747437069512102E-5</v>
          </cell>
          <cell r="V64">
            <v>8.7775353646568632E-6</v>
          </cell>
          <cell r="W64">
            <v>2.8622397928446119E-6</v>
          </cell>
          <cell r="X64"/>
        </row>
        <row r="65">
          <cell r="A65" t="str">
            <v>HVAC</v>
          </cell>
          <cell r="B65" t="str">
            <v>WIFI enabled tstats - New</v>
          </cell>
          <cell r="C65" t="str">
            <v>LO5Med</v>
          </cell>
          <cell r="D65">
            <v>4.2999999999999997E-2</v>
          </cell>
          <cell r="E65">
            <v>9.5797142280278316E-2</v>
          </cell>
          <cell r="F65">
            <v>0.16040539374775648</v>
          </cell>
          <cell r="G65">
            <v>0.23540539374775649</v>
          </cell>
          <cell r="H65">
            <v>0.32095239121809005</v>
          </cell>
          <cell r="I65">
            <v>0.42096711425629652</v>
          </cell>
          <cell r="J65">
            <v>0.53068481860864725</v>
          </cell>
          <cell r="K65">
            <v>0.642769203728351</v>
          </cell>
          <cell r="L65">
            <v>0.74839528535557953</v>
          </cell>
          <cell r="M65">
            <v>0.83918984935345187</v>
          </cell>
          <cell r="N65">
            <v>0.90945051634530116</v>
          </cell>
          <cell r="O65">
            <v>0.9576688767502457</v>
          </cell>
          <cell r="P65">
            <v>0.9865231113648858</v>
          </cell>
          <cell r="Q65">
            <v>1.0012970762896924</v>
          </cell>
          <cell r="R65">
            <v>1.0076356106578106</v>
          </cell>
          <cell r="S65">
            <v>1.0098624683774413</v>
          </cell>
          <cell r="T65">
            <v>1.0104871783970797</v>
          </cell>
          <cell r="U65">
            <v>1.010623336815976</v>
          </cell>
          <cell r="V65">
            <v>1.0106457174525985</v>
          </cell>
          <cell r="W65">
            <v>1.0106484038909742</v>
          </cell>
          <cell r="X65"/>
        </row>
        <row r="66">
          <cell r="A66" t="str">
            <v>HVAC</v>
          </cell>
          <cell r="B66" t="str">
            <v>WIFI enabled tstats - Retro</v>
          </cell>
          <cell r="C66" t="str">
            <v>Retro5Med</v>
          </cell>
          <cell r="D66">
            <v>4.2999999999999997E-2</v>
          </cell>
          <cell r="E66">
            <v>5.279714228027832E-2</v>
          </cell>
          <cell r="F66">
            <v>6.4608251467478173E-2</v>
          </cell>
          <cell r="G66">
            <v>7.4999999999999997E-2</v>
          </cell>
          <cell r="H66">
            <v>8.5546997470333563E-2</v>
          </cell>
          <cell r="I66">
            <v>0.10001472303820647</v>
          </cell>
          <cell r="J66">
            <v>0.10971770435235073</v>
          </cell>
          <cell r="K66">
            <v>0.11208438511970376</v>
          </cell>
          <cell r="L66">
            <v>0.10562608162722853</v>
          </cell>
          <cell r="M66">
            <v>9.0794563997872335E-2</v>
          </cell>
          <cell r="N66">
            <v>7.0260666991849297E-2</v>
          </cell>
          <cell r="O66">
            <v>4.8218360404944538E-2</v>
          </cell>
          <cell r="P66">
            <v>2.8854234614640095E-2</v>
          </cell>
          <cell r="Q66">
            <v>1.4773964924806759E-2</v>
          </cell>
          <cell r="R66">
            <v>6.3385343681182649E-3</v>
          </cell>
          <cell r="S66">
            <v>2.2268577196306039E-3</v>
          </cell>
          <cell r="T66">
            <v>6.2471001963848583E-4</v>
          </cell>
          <cell r="U66">
            <v>1.3615841889635938E-4</v>
          </cell>
          <cell r="V66">
            <v>2.2380636622298944E-5</v>
          </cell>
          <cell r="W66">
            <v>2.68643837586513E-6</v>
          </cell>
          <cell r="X66"/>
        </row>
        <row r="67">
          <cell r="A67" t="str">
            <v>HVAC</v>
          </cell>
          <cell r="B67" t="str">
            <v>Combo DHP/HPWH units - New</v>
          </cell>
          <cell r="C67" t="str">
            <v>LO5Med</v>
          </cell>
          <cell r="D67">
            <v>4.2999999999999997E-2</v>
          </cell>
          <cell r="E67">
            <v>9.5797142280278316E-2</v>
          </cell>
          <cell r="F67">
            <v>0.16040539374775648</v>
          </cell>
          <cell r="G67">
            <v>0.23540539374775649</v>
          </cell>
          <cell r="H67">
            <v>0.32095239121809005</v>
          </cell>
          <cell r="I67">
            <v>0.42096711425629652</v>
          </cell>
          <cell r="J67">
            <v>0.53068481860864725</v>
          </cell>
          <cell r="K67">
            <v>0.642769203728351</v>
          </cell>
          <cell r="L67">
            <v>0.74839528535557953</v>
          </cell>
          <cell r="M67">
            <v>0.83918984935345187</v>
          </cell>
          <cell r="N67">
            <v>0.90945051634530116</v>
          </cell>
          <cell r="O67">
            <v>0.9576688767502457</v>
          </cell>
          <cell r="P67">
            <v>0.9865231113648858</v>
          </cell>
          <cell r="Q67">
            <v>1.0012970762896924</v>
          </cell>
          <cell r="R67">
            <v>1.0076356106578106</v>
          </cell>
          <cell r="S67">
            <v>1.0098624683774413</v>
          </cell>
          <cell r="T67">
            <v>1.0104871783970797</v>
          </cell>
          <cell r="U67">
            <v>1.010623336815976</v>
          </cell>
          <cell r="V67">
            <v>1.0106457174525985</v>
          </cell>
          <cell r="W67">
            <v>1.0106484038909742</v>
          </cell>
          <cell r="X67"/>
        </row>
        <row r="68">
          <cell r="A68" t="str">
            <v>HVAC</v>
          </cell>
          <cell r="B68" t="str">
            <v>Combo DHP/HPWH units - NR</v>
          </cell>
          <cell r="C68" t="str">
            <v>LO5Med</v>
          </cell>
          <cell r="D68">
            <v>4.2999999999999997E-2</v>
          </cell>
          <cell r="E68">
            <v>9.5797142280278316E-2</v>
          </cell>
          <cell r="F68">
            <v>0.16040539374775648</v>
          </cell>
          <cell r="G68">
            <v>0.23540539374775649</v>
          </cell>
          <cell r="H68">
            <v>0.32095239121809005</v>
          </cell>
          <cell r="I68">
            <v>0.42096711425629652</v>
          </cell>
          <cell r="J68">
            <v>0.53068481860864725</v>
          </cell>
          <cell r="K68">
            <v>0.642769203728351</v>
          </cell>
          <cell r="L68">
            <v>0.74839528535557953</v>
          </cell>
          <cell r="M68">
            <v>0.83918984935345187</v>
          </cell>
          <cell r="N68">
            <v>0.90945051634530116</v>
          </cell>
          <cell r="O68">
            <v>0.9576688767502457</v>
          </cell>
          <cell r="P68">
            <v>0.9865231113648858</v>
          </cell>
          <cell r="Q68">
            <v>1.0012970762896924</v>
          </cell>
          <cell r="R68">
            <v>1.0076356106578106</v>
          </cell>
          <cell r="S68">
            <v>1.0098624683774413</v>
          </cell>
          <cell r="T68">
            <v>1.0104871783970797</v>
          </cell>
          <cell r="U68">
            <v>1.010623336815976</v>
          </cell>
          <cell r="V68">
            <v>1.0106457174525985</v>
          </cell>
          <cell r="W68">
            <v>1.0106484038909742</v>
          </cell>
          <cell r="X68"/>
        </row>
        <row r="69">
          <cell r="A69" t="str">
            <v>HVAC</v>
          </cell>
          <cell r="B69" t="str">
            <v>Combo DHP/HPWH units - Retro</v>
          </cell>
          <cell r="C69" t="str">
            <v>Retro5Med</v>
          </cell>
          <cell r="D69">
            <v>4.2999999999999997E-2</v>
          </cell>
          <cell r="E69">
            <v>5.279714228027832E-2</v>
          </cell>
          <cell r="F69">
            <v>6.4608251467478173E-2</v>
          </cell>
          <cell r="G69">
            <v>7.4999999999999997E-2</v>
          </cell>
          <cell r="H69">
            <v>8.5546997470333563E-2</v>
          </cell>
          <cell r="I69">
            <v>0.10001472303820647</v>
          </cell>
          <cell r="J69">
            <v>0.10971770435235073</v>
          </cell>
          <cell r="K69">
            <v>0.11208438511970376</v>
          </cell>
          <cell r="L69">
            <v>0.10562608162722853</v>
          </cell>
          <cell r="M69">
            <v>9.0794563997872335E-2</v>
          </cell>
          <cell r="N69">
            <v>7.0260666991849297E-2</v>
          </cell>
          <cell r="O69">
            <v>4.8218360404944538E-2</v>
          </cell>
          <cell r="P69">
            <v>2.8854234614640095E-2</v>
          </cell>
          <cell r="Q69">
            <v>1.4773964924806759E-2</v>
          </cell>
          <cell r="R69">
            <v>6.3385343681182649E-3</v>
          </cell>
          <cell r="S69">
            <v>2.2268577196306039E-3</v>
          </cell>
          <cell r="T69">
            <v>6.2471001963848583E-4</v>
          </cell>
          <cell r="U69">
            <v>1.3615841889635938E-4</v>
          </cell>
          <cell r="V69">
            <v>2.2380636622298944E-5</v>
          </cell>
          <cell r="W69">
            <v>2.68643837586513E-6</v>
          </cell>
          <cell r="X69"/>
        </row>
        <row r="70">
          <cell r="A70" t="str">
            <v>Water Heating</v>
          </cell>
          <cell r="B70" t="str">
            <v>Aerator - New</v>
          </cell>
          <cell r="C70" t="str">
            <v>LO3Slow</v>
          </cell>
          <cell r="D70">
            <v>5.5320496977002724E-3</v>
          </cell>
          <cell r="E70">
            <v>1.4227918344261844E-2</v>
          </cell>
          <cell r="F70">
            <v>3.1619655637384989E-2</v>
          </cell>
          <cell r="G70">
            <v>6.2055195900350503E-2</v>
          </cell>
          <cell r="H70">
            <v>0.10939936964274129</v>
          </cell>
          <cell r="I70">
            <v>0.17568121288208835</v>
          </cell>
          <cell r="J70">
            <v>0.26003992245943919</v>
          </cell>
          <cell r="K70">
            <v>0.3584584169663485</v>
          </cell>
          <cell r="L70">
            <v>0.46444756489686617</v>
          </cell>
          <cell r="M70">
            <v>0.57043671282738384</v>
          </cell>
          <cell r="N70">
            <v>0.66935991756253377</v>
          </cell>
          <cell r="O70">
            <v>0.75591772170578986</v>
          </cell>
          <cell r="P70">
            <v>0.82720061923553012</v>
          </cell>
          <cell r="Q70">
            <v>0.88264287286977261</v>
          </cell>
          <cell r="R70">
            <v>0.92349505975816193</v>
          </cell>
          <cell r="S70">
            <v>0.95209159058003434</v>
          </cell>
          <cell r="T70">
            <v>0.97115594446128262</v>
          </cell>
          <cell r="U70">
            <v>0.98328780602207699</v>
          </cell>
          <cell r="V70">
            <v>0.99067241740690848</v>
          </cell>
          <cell r="W70">
            <v>0.99498010738139331</v>
          </cell>
          <cell r="X70"/>
        </row>
        <row r="71">
          <cell r="A71" t="str">
            <v>Water Heating</v>
          </cell>
          <cell r="B71" t="str">
            <v>Aerator - Retro</v>
          </cell>
          <cell r="C71" t="str">
            <v>Retro3Slow</v>
          </cell>
          <cell r="D71">
            <v>5.5320496977002724E-3</v>
          </cell>
          <cell r="E71">
            <v>8.6958686465615706E-3</v>
          </cell>
          <cell r="F71">
            <v>1.7391737293123145E-2</v>
          </cell>
          <cell r="G71">
            <v>3.0435540262965514E-2</v>
          </cell>
          <cell r="H71">
            <v>4.7344173742390784E-2</v>
          </cell>
          <cell r="I71">
            <v>6.6281843239347063E-2</v>
          </cell>
          <cell r="J71">
            <v>8.4358709577350838E-2</v>
          </cell>
          <cell r="K71">
            <v>9.8418494506909315E-2</v>
          </cell>
          <cell r="L71">
            <v>0.10598914793051767</v>
          </cell>
          <cell r="M71">
            <v>0.10598914793051767</v>
          </cell>
          <cell r="N71">
            <v>9.8923204735149928E-2</v>
          </cell>
          <cell r="O71">
            <v>8.655780414325609E-2</v>
          </cell>
          <cell r="P71">
            <v>7.1282897529740263E-2</v>
          </cell>
          <cell r="Q71">
            <v>5.5442253634242489E-2</v>
          </cell>
          <cell r="R71">
            <v>4.0852186888389319E-2</v>
          </cell>
          <cell r="S71">
            <v>2.8596530821872412E-2</v>
          </cell>
          <cell r="T71">
            <v>1.9064353881248275E-2</v>
          </cell>
          <cell r="U71">
            <v>1.2131861560794377E-2</v>
          </cell>
          <cell r="V71">
            <v>7.3846113848314854E-3</v>
          </cell>
          <cell r="W71">
            <v>4.3076899744848296E-3</v>
          </cell>
          <cell r="X71"/>
        </row>
        <row r="72">
          <cell r="A72" t="str">
            <v>Water Heating</v>
          </cell>
          <cell r="B72" t="str">
            <v>Behavior - Retro</v>
          </cell>
          <cell r="C72" t="str">
            <v>Retro5Med</v>
          </cell>
          <cell r="D72">
            <v>4.2999999999999997E-2</v>
          </cell>
          <cell r="E72">
            <v>5.279714228027832E-2</v>
          </cell>
          <cell r="F72">
            <v>6.4608251467478173E-2</v>
          </cell>
          <cell r="G72">
            <v>7.4999999999999997E-2</v>
          </cell>
          <cell r="H72">
            <v>8.5546997470333563E-2</v>
          </cell>
          <cell r="I72">
            <v>0.10001472303820647</v>
          </cell>
          <cell r="J72">
            <v>0.10971770435235073</v>
          </cell>
          <cell r="K72">
            <v>0.11208438511970376</v>
          </cell>
          <cell r="L72">
            <v>0.10562608162722853</v>
          </cell>
          <cell r="M72">
            <v>9.0794563997872335E-2</v>
          </cell>
          <cell r="N72">
            <v>7.0260666991849297E-2</v>
          </cell>
          <cell r="O72">
            <v>4.8218360404944538E-2</v>
          </cell>
          <cell r="P72">
            <v>2.8854234614640095E-2</v>
          </cell>
          <cell r="Q72">
            <v>1.4773964924806759E-2</v>
          </cell>
          <cell r="R72">
            <v>6.3385343681182649E-3</v>
          </cell>
          <cell r="S72">
            <v>2.2268577196306039E-3</v>
          </cell>
          <cell r="T72">
            <v>6.2471001963848583E-4</v>
          </cell>
          <cell r="U72">
            <v>1.3615841889635938E-4</v>
          </cell>
          <cell r="V72">
            <v>2.2380636622298944E-5</v>
          </cell>
          <cell r="W72">
            <v>2.68643837586513E-6</v>
          </cell>
          <cell r="X72"/>
        </row>
        <row r="73">
          <cell r="A73" t="str">
            <v>Water Heating</v>
          </cell>
          <cell r="B73" t="str">
            <v>Behavior - New</v>
          </cell>
          <cell r="C73" t="str">
            <v>LO5Med</v>
          </cell>
          <cell r="D73">
            <v>4.2999999999999997E-2</v>
          </cell>
          <cell r="E73">
            <v>9.5797142280278316E-2</v>
          </cell>
          <cell r="F73">
            <v>0.16040539374775648</v>
          </cell>
          <cell r="G73">
            <v>0.23540539374775649</v>
          </cell>
          <cell r="H73">
            <v>0.32095239121809005</v>
          </cell>
          <cell r="I73">
            <v>0.42096711425629652</v>
          </cell>
          <cell r="J73">
            <v>0.53068481860864725</v>
          </cell>
          <cell r="K73">
            <v>0.642769203728351</v>
          </cell>
          <cell r="L73">
            <v>0.74839528535557953</v>
          </cell>
          <cell r="M73">
            <v>0.83918984935345187</v>
          </cell>
          <cell r="N73">
            <v>0.90945051634530116</v>
          </cell>
          <cell r="O73">
            <v>0.9576688767502457</v>
          </cell>
          <cell r="P73">
            <v>0.9865231113648858</v>
          </cell>
          <cell r="Q73">
            <v>1.0012970762896924</v>
          </cell>
          <cell r="R73">
            <v>1.0076356106578106</v>
          </cell>
          <cell r="S73">
            <v>1.0098624683774413</v>
          </cell>
          <cell r="T73">
            <v>1.0104871783970797</v>
          </cell>
          <cell r="U73">
            <v>1.010623336815976</v>
          </cell>
          <cell r="V73">
            <v>1.0106457174525985</v>
          </cell>
          <cell r="W73">
            <v>1.0106484038909742</v>
          </cell>
          <cell r="X73"/>
        </row>
        <row r="74">
          <cell r="A74">
            <v>0</v>
          </cell>
          <cell r="B74">
            <v>0</v>
          </cell>
          <cell r="C74" t="str">
            <v>Retro1Slow</v>
          </cell>
          <cell r="D74">
            <v>2.5643970768378654E-3</v>
          </cell>
          <cell r="E74">
            <v>5.1260615529385989E-3</v>
          </cell>
          <cell r="F74">
            <v>9.1015544176433795E-3</v>
          </cell>
          <cell r="G74">
            <v>1.4804925730045659E-2</v>
          </cell>
          <cell r="H74">
            <v>2.2471809420486211E-2</v>
          </cell>
          <cell r="I74">
            <v>3.2184432813882391E-2</v>
          </cell>
          <cell r="J74">
            <v>4.3779667172004086E-2</v>
          </cell>
          <cell r="K74">
            <v>5.675426075474499E-2</v>
          </cell>
          <cell r="L74">
            <v>7.0195239068707532E-2</v>
          </cell>
          <cell r="M74">
            <v>8.2776861842756788E-2</v>
          </cell>
          <cell r="N74">
            <v>9.2870259507494834E-2</v>
          </cell>
          <cell r="O74">
            <v>9.8796470678915727E-2</v>
          </cell>
          <cell r="P74">
            <v>9.9208932889988999E-2</v>
          </cell>
          <cell r="Q74">
            <v>9.3521150494244254E-2</v>
          </cell>
          <cell r="R74">
            <v>8.2226007896862296E-2</v>
          </cell>
          <cell r="S74">
            <v>6.6933566027365665E-2</v>
          </cell>
          <cell r="T74">
            <v>5.0029565143448806E-2</v>
          </cell>
          <cell r="U74">
            <v>3.402486521893211E-2</v>
          </cell>
          <cell r="V74">
            <v>2.0846059340774659E-2</v>
          </cell>
          <cell r="W74">
            <v>0.01</v>
          </cell>
          <cell r="X74"/>
        </row>
        <row r="75">
          <cell r="A75" t="str">
            <v>HVAC</v>
          </cell>
          <cell r="B75" t="str">
            <v>Heat Recovery Ventilation - New</v>
          </cell>
          <cell r="C75" t="str">
            <v>LO1Slow</v>
          </cell>
          <cell r="D75">
            <v>2.5643970768378654E-3</v>
          </cell>
          <cell r="E75">
            <v>7.6904586297764643E-3</v>
          </cell>
          <cell r="F75">
            <v>1.6792013047419844E-2</v>
          </cell>
          <cell r="G75">
            <v>3.15969387774655E-2</v>
          </cell>
          <cell r="H75">
            <v>5.406874819795171E-2</v>
          </cell>
          <cell r="I75">
            <v>8.6253181011834101E-2</v>
          </cell>
          <cell r="J75">
            <v>0.1300328481838382</v>
          </cell>
          <cell r="K75">
            <v>0.18678710893858319</v>
          </cell>
          <cell r="L75">
            <v>0.2569823480072907</v>
          </cell>
          <cell r="M75">
            <v>0.33975920985004748</v>
          </cell>
          <cell r="N75">
            <v>0.43262946935754232</v>
          </cell>
          <cell r="O75">
            <v>0.53142594003645804</v>
          </cell>
          <cell r="P75">
            <v>0.63063487292644704</v>
          </cell>
          <cell r="Q75">
            <v>0.7241560234206913</v>
          </cell>
          <cell r="R75">
            <v>0.80638203131755359</v>
          </cell>
          <cell r="S75">
            <v>0.87331559734491926</v>
          </cell>
          <cell r="T75">
            <v>0.92334516248836807</v>
          </cell>
          <cell r="U75">
            <v>0.95737002770730018</v>
          </cell>
          <cell r="V75">
            <v>0.97821608704807483</v>
          </cell>
          <cell r="W75">
            <v>0.98821608704807484</v>
          </cell>
          <cell r="X75"/>
        </row>
        <row r="76">
          <cell r="A76" t="str">
            <v>HVAC</v>
          </cell>
          <cell r="B76" t="str">
            <v>GSHP - New</v>
          </cell>
          <cell r="C76" t="str">
            <v>LO1Slow</v>
          </cell>
          <cell r="D76">
            <v>2.5643970768378654E-3</v>
          </cell>
          <cell r="E76">
            <v>7.6904586297764643E-3</v>
          </cell>
          <cell r="F76">
            <v>1.6792013047419844E-2</v>
          </cell>
          <cell r="G76">
            <v>3.15969387774655E-2</v>
          </cell>
          <cell r="H76">
            <v>5.406874819795171E-2</v>
          </cell>
          <cell r="I76">
            <v>8.6253181011834101E-2</v>
          </cell>
          <cell r="J76">
            <v>0.1300328481838382</v>
          </cell>
          <cell r="K76">
            <v>0.18678710893858319</v>
          </cell>
          <cell r="L76">
            <v>0.2569823480072907</v>
          </cell>
          <cell r="M76">
            <v>0.33975920985004748</v>
          </cell>
          <cell r="N76">
            <v>0.43262946935754232</v>
          </cell>
          <cell r="O76">
            <v>0.53142594003645804</v>
          </cell>
          <cell r="P76">
            <v>0.63063487292644704</v>
          </cell>
          <cell r="Q76">
            <v>0.7241560234206913</v>
          </cell>
          <cell r="R76">
            <v>0.80638203131755359</v>
          </cell>
          <cell r="S76">
            <v>0.87331559734491926</v>
          </cell>
          <cell r="T76">
            <v>0.92334516248836807</v>
          </cell>
          <cell r="U76">
            <v>0.95737002770730018</v>
          </cell>
          <cell r="V76">
            <v>0.97821608704807483</v>
          </cell>
          <cell r="W76">
            <v>0.98821608704807484</v>
          </cell>
          <cell r="X76"/>
        </row>
        <row r="77">
          <cell r="A77" t="str">
            <v>HVAC</v>
          </cell>
          <cell r="B77" t="str">
            <v>GSHP - NR</v>
          </cell>
          <cell r="C77" t="str">
            <v>LO1Slow</v>
          </cell>
          <cell r="D77">
            <v>2.5643970768378654E-3</v>
          </cell>
          <cell r="E77">
            <v>7.6904586297764643E-3</v>
          </cell>
          <cell r="F77">
            <v>1.6792013047419844E-2</v>
          </cell>
          <cell r="G77">
            <v>3.15969387774655E-2</v>
          </cell>
          <cell r="H77">
            <v>5.406874819795171E-2</v>
          </cell>
          <cell r="I77">
            <v>8.6253181011834101E-2</v>
          </cell>
          <cell r="J77">
            <v>0.1300328481838382</v>
          </cell>
          <cell r="K77">
            <v>0.18678710893858319</v>
          </cell>
          <cell r="L77">
            <v>0.2569823480072907</v>
          </cell>
          <cell r="M77">
            <v>0.33975920985004748</v>
          </cell>
          <cell r="N77">
            <v>0.43262946935754232</v>
          </cell>
          <cell r="O77">
            <v>0.53142594003645804</v>
          </cell>
          <cell r="P77">
            <v>0.63063487292644704</v>
          </cell>
          <cell r="Q77">
            <v>0.7241560234206913</v>
          </cell>
          <cell r="R77">
            <v>0.80638203131755359</v>
          </cell>
          <cell r="S77">
            <v>0.87331559734491926</v>
          </cell>
          <cell r="T77">
            <v>0.92334516248836807</v>
          </cell>
          <cell r="U77">
            <v>0.95737002770730018</v>
          </cell>
          <cell r="V77">
            <v>0.97821608704807483</v>
          </cell>
          <cell r="W77">
            <v>0.98821608704807484</v>
          </cell>
          <cell r="X77"/>
        </row>
        <row r="78">
          <cell r="A78">
            <v>0</v>
          </cell>
          <cell r="B78">
            <v>0</v>
          </cell>
          <cell r="C78" t="str">
            <v>Retro5Med</v>
          </cell>
          <cell r="D78">
            <v>4.2999999999999997E-2</v>
          </cell>
          <cell r="E78">
            <v>5.279714228027832E-2</v>
          </cell>
          <cell r="F78">
            <v>6.4608251467478173E-2</v>
          </cell>
          <cell r="G78">
            <v>7.4999999999999997E-2</v>
          </cell>
          <cell r="H78">
            <v>8.5546997470333563E-2</v>
          </cell>
          <cell r="I78">
            <v>0.10001472303820647</v>
          </cell>
          <cell r="J78">
            <v>0.10971770435235073</v>
          </cell>
          <cell r="K78">
            <v>0.11208438511970376</v>
          </cell>
          <cell r="L78">
            <v>0.10562608162722853</v>
          </cell>
          <cell r="M78">
            <v>9.0794563997872335E-2</v>
          </cell>
          <cell r="N78">
            <v>7.0260666991849297E-2</v>
          </cell>
          <cell r="O78">
            <v>4.8218360404944538E-2</v>
          </cell>
          <cell r="P78">
            <v>2.8854234614640095E-2</v>
          </cell>
          <cell r="Q78">
            <v>1.4773964924806759E-2</v>
          </cell>
          <cell r="R78">
            <v>6.3385343681182649E-3</v>
          </cell>
          <cell r="S78">
            <v>2.2268577196306039E-3</v>
          </cell>
          <cell r="T78">
            <v>6.2471001963848583E-4</v>
          </cell>
          <cell r="U78">
            <v>1.3615841889635938E-4</v>
          </cell>
          <cell r="V78">
            <v>2.2380636622298944E-5</v>
          </cell>
          <cell r="W78">
            <v>2.68643837586513E-6</v>
          </cell>
          <cell r="X78"/>
        </row>
        <row r="79">
          <cell r="A79" t="str">
            <v>HVAC</v>
          </cell>
          <cell r="B79" t="str">
            <v>ECM for HVAC ventilation - New</v>
          </cell>
          <cell r="C79" t="str">
            <v>LO12Med</v>
          </cell>
          <cell r="D79">
            <v>0.10937459468255628</v>
          </cell>
          <cell r="E79">
            <v>0.21874918936511256</v>
          </cell>
          <cell r="F79">
            <v>0.32812378404766884</v>
          </cell>
          <cell r="G79">
            <v>0.43749837873022512</v>
          </cell>
          <cell r="H79">
            <v>0.5468729734127814</v>
          </cell>
          <cell r="I79">
            <v>0.64531010862708205</v>
          </cell>
          <cell r="J79">
            <v>0.7240598167985226</v>
          </cell>
          <cell r="K79">
            <v>0.78705958333567505</v>
          </cell>
          <cell r="L79">
            <v>0.83745939656539703</v>
          </cell>
          <cell r="M79">
            <v>0.87777924714917455</v>
          </cell>
          <cell r="N79">
            <v>0.91003512761619654</v>
          </cell>
          <cell r="O79">
            <v>0.93583983198981413</v>
          </cell>
          <cell r="P79">
            <v>0.9564835954887082</v>
          </cell>
          <cell r="Q79">
            <v>0.97299860628782353</v>
          </cell>
          <cell r="R79">
            <v>0.9862106149271157</v>
          </cell>
          <cell r="S79">
            <v>0.99678022183854953</v>
          </cell>
          <cell r="T79">
            <v>0.99685231466234414</v>
          </cell>
          <cell r="U79">
            <v>0.99687806209941365</v>
          </cell>
          <cell r="V79">
            <v>0.99688683963477831</v>
          </cell>
          <cell r="W79">
            <v>0.99688970187457115</v>
          </cell>
          <cell r="X79"/>
        </row>
        <row r="80">
          <cell r="A80" t="str">
            <v>HVAC</v>
          </cell>
          <cell r="B80" t="str">
            <v>ECM for HVAC ventilation - NR</v>
          </cell>
          <cell r="C80" t="str">
            <v>LO12Med</v>
          </cell>
          <cell r="D80">
            <v>0.10937459468255628</v>
          </cell>
          <cell r="E80">
            <v>0.21874918936511256</v>
          </cell>
          <cell r="F80">
            <v>0.32812378404766884</v>
          </cell>
        </row>
        <row r="81">
          <cell r="A81" t="str">
            <v>HVAC</v>
          </cell>
          <cell r="B81" t="str">
            <v>Whole house/attic fan - New</v>
          </cell>
          <cell r="C81" t="str">
            <v>LO12Med</v>
          </cell>
          <cell r="D81">
            <v>0.10937459468255628</v>
          </cell>
          <cell r="E81">
            <v>0.21874918936511256</v>
          </cell>
          <cell r="F81">
            <v>0.32812378404766884</v>
          </cell>
        </row>
        <row r="82">
          <cell r="A82" t="str">
            <v>HVAC</v>
          </cell>
          <cell r="B82" t="str">
            <v>Whole house/attic fan - Retro</v>
          </cell>
          <cell r="C82" t="str">
            <v>Retro12Med</v>
          </cell>
          <cell r="D82">
            <v>0.10937459468255628</v>
          </cell>
          <cell r="E82">
            <v>0.10937459468255628</v>
          </cell>
          <cell r="F82">
            <v>0.10937459468255628</v>
          </cell>
        </row>
        <row r="83">
          <cell r="A83" t="str">
            <v>Water heating</v>
          </cell>
          <cell r="B83" t="str">
            <v>WH Pipe insulation - Retro</v>
          </cell>
          <cell r="C83" t="str">
            <v>Retro12Med</v>
          </cell>
          <cell r="D83">
            <v>0.10937459468255628</v>
          </cell>
          <cell r="E83">
            <v>0.10937459468255628</v>
          </cell>
          <cell r="F83">
            <v>0.10937459468255628</v>
          </cell>
        </row>
        <row r="84">
          <cell r="A84" t="str">
            <v>HVAC</v>
          </cell>
          <cell r="B84" t="str">
            <v>DHP Ducted - NR</v>
          </cell>
          <cell r="C84" t="str">
            <v>LO12Med</v>
          </cell>
          <cell r="D84">
            <v>0.10937459468255628</v>
          </cell>
          <cell r="E84">
            <v>0.21874918936511256</v>
          </cell>
          <cell r="F84">
            <v>0.32812378404766884</v>
          </cell>
        </row>
        <row r="85">
          <cell r="A85" t="str">
            <v>Electronics</v>
          </cell>
          <cell r="B85" t="str">
            <v>Advanced Power Strips - New</v>
          </cell>
          <cell r="C85" t="str">
            <v>LO5Med</v>
          </cell>
          <cell r="D85">
            <v>4.2999999999999997E-2</v>
          </cell>
          <cell r="E85">
            <v>9.5797142280278316E-2</v>
          </cell>
          <cell r="F85">
            <v>0.16040539374775648</v>
          </cell>
        </row>
        <row r="86">
          <cell r="A86" t="str">
            <v>Electronics</v>
          </cell>
          <cell r="B86" t="str">
            <v>Advanced Power Strips - Retro</v>
          </cell>
          <cell r="C86" t="str">
            <v>Retro5Med</v>
          </cell>
          <cell r="D86">
            <v>4.2999999999999997E-2</v>
          </cell>
          <cell r="E86">
            <v>5.279714228027832E-2</v>
          </cell>
          <cell r="F86">
            <v>6.4608251467478173E-2</v>
          </cell>
        </row>
        <row r="87">
          <cell r="A87" t="str">
            <v>HVAC</v>
          </cell>
          <cell r="B87" t="str">
            <v>Controls Commissioning and Sizing - New</v>
          </cell>
          <cell r="C87" t="str">
            <v>LO5Med</v>
          </cell>
          <cell r="D87">
            <v>4.2999999999999997E-2</v>
          </cell>
          <cell r="E87">
            <v>9.5797142280278316E-2</v>
          </cell>
          <cell r="F87">
            <v>0.16040539374775648</v>
          </cell>
        </row>
        <row r="88">
          <cell r="A88" t="str">
            <v>HVAC</v>
          </cell>
          <cell r="B88" t="str">
            <v>Controls Commissioning and Sizing - NR</v>
          </cell>
          <cell r="C88" t="str">
            <v>LO5Med</v>
          </cell>
          <cell r="D88">
            <v>4.2999999999999997E-2</v>
          </cell>
          <cell r="E88">
            <v>9.5797142280278316E-2</v>
          </cell>
          <cell r="F88">
            <v>0.16040539374775648</v>
          </cell>
        </row>
        <row r="89">
          <cell r="A89" t="str">
            <v>HVAC</v>
          </cell>
          <cell r="B89" t="str">
            <v>ResWx - Retro</v>
          </cell>
          <cell r="C89" t="str">
            <v>Retro12Med</v>
          </cell>
          <cell r="D89">
            <v>0.10937459468255628</v>
          </cell>
          <cell r="E89">
            <v>0.10937459468255628</v>
          </cell>
          <cell r="F89">
            <v>0.10937459468255628</v>
          </cell>
        </row>
        <row r="90">
          <cell r="D90"/>
          <cell r="E90"/>
          <cell r="F90"/>
        </row>
        <row r="91">
          <cell r="D91"/>
          <cell r="E91"/>
          <cell r="F91"/>
        </row>
        <row r="92">
          <cell r="D92"/>
          <cell r="E92"/>
          <cell r="F92"/>
        </row>
        <row r="93">
          <cell r="D93"/>
          <cell r="E93"/>
          <cell r="F93"/>
        </row>
        <row r="94">
          <cell r="D94"/>
          <cell r="E94"/>
          <cell r="F94"/>
        </row>
        <row r="95">
          <cell r="D95"/>
          <cell r="E95"/>
          <cell r="F95"/>
        </row>
        <row r="96">
          <cell r="D96"/>
          <cell r="E96"/>
          <cell r="F96"/>
        </row>
        <row r="97">
          <cell r="D97"/>
          <cell r="E97"/>
          <cell r="F97"/>
        </row>
        <row r="98">
          <cell r="D98"/>
          <cell r="E98"/>
          <cell r="F98"/>
        </row>
        <row r="99">
          <cell r="D99"/>
          <cell r="E99"/>
          <cell r="F99"/>
        </row>
        <row r="100">
          <cell r="D100"/>
          <cell r="E100"/>
          <cell r="F100"/>
        </row>
      </sheetData>
      <sheetData sheetId="10"/>
      <sheetData sheetId="11">
        <row r="11">
          <cell r="D11">
            <v>2.9671514740017984E-2</v>
          </cell>
          <cell r="E11">
            <v>2.9671514740017984E-2</v>
          </cell>
        </row>
        <row r="12">
          <cell r="D12">
            <v>0</v>
          </cell>
          <cell r="E12">
            <v>0</v>
          </cell>
        </row>
        <row r="13">
          <cell r="D13">
            <v>0</v>
          </cell>
          <cell r="E13">
            <v>0</v>
          </cell>
        </row>
        <row r="14">
          <cell r="D14">
            <v>0</v>
          </cell>
          <cell r="E14">
            <v>0</v>
          </cell>
        </row>
        <row r="15">
          <cell r="D15">
            <v>2.279607208754721E-2</v>
          </cell>
          <cell r="E15">
            <v>2.279607208754721E-2</v>
          </cell>
        </row>
        <row r="16">
          <cell r="D16">
            <v>0</v>
          </cell>
          <cell r="E16">
            <v>0</v>
          </cell>
        </row>
        <row r="18">
          <cell r="D18">
            <v>0</v>
          </cell>
          <cell r="E18">
            <v>0</v>
          </cell>
        </row>
        <row r="19">
          <cell r="D19">
            <v>0</v>
          </cell>
          <cell r="E19">
            <v>0</v>
          </cell>
        </row>
        <row r="20">
          <cell r="D20">
            <v>0</v>
          </cell>
          <cell r="E20">
            <v>0</v>
          </cell>
        </row>
        <row r="21">
          <cell r="D21">
            <v>0</v>
          </cell>
          <cell r="E21">
            <v>0</v>
          </cell>
        </row>
        <row r="22">
          <cell r="D22">
            <v>1.0945836048995988E-3</v>
          </cell>
          <cell r="E22">
            <v>1.0945836048995988E-3</v>
          </cell>
        </row>
        <row r="23">
          <cell r="D23">
            <v>4.9999998343195358E-2</v>
          </cell>
          <cell r="E23">
            <v>4.9999998343195358E-2</v>
          </cell>
        </row>
        <row r="24">
          <cell r="D24">
            <v>0</v>
          </cell>
          <cell r="E24">
            <v>0</v>
          </cell>
        </row>
        <row r="25">
          <cell r="D25">
            <v>0</v>
          </cell>
          <cell r="E25">
            <v>0</v>
          </cell>
        </row>
        <row r="26">
          <cell r="D26">
            <v>1.2426879154171162E-2</v>
          </cell>
          <cell r="E26">
            <v>1.2426879154171162E-2</v>
          </cell>
        </row>
        <row r="27">
          <cell r="D27">
            <v>0</v>
          </cell>
          <cell r="E27">
            <v>0</v>
          </cell>
        </row>
      </sheetData>
      <sheetData sheetId="12"/>
      <sheetData sheetId="13"/>
      <sheetData sheetId="14"/>
      <sheetData sheetId="15"/>
      <sheetData sheetId="16"/>
      <sheetData sheetId="17"/>
      <sheetData sheetId="1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AC"/>
      <sheetName val="typical home"/>
      <sheetName val="Sheet3"/>
    </sheetNames>
    <sheetDataSet>
      <sheetData sheetId="0"/>
      <sheetData sheetId="1">
        <row r="12">
          <cell r="BF12">
            <v>5.3757201485335449</v>
          </cell>
        </row>
        <row r="56">
          <cell r="BF56">
            <v>4.8703177843324266</v>
          </cell>
        </row>
        <row r="100">
          <cell r="BF100">
            <v>4.1025321434361111</v>
          </cell>
        </row>
        <row r="144">
          <cell r="BF144">
            <v>5.3508905138514855</v>
          </cell>
        </row>
      </sheetData>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ummary"/>
      <sheetName val="SummaryRUL"/>
      <sheetName val="Checklist"/>
      <sheetName val="MeasureTable"/>
      <sheetName val="ProData"/>
      <sheetName val="Measure_InputOutput"/>
      <sheetName val="LookupTable"/>
      <sheetName val="ValidationLists"/>
      <sheetName val="Supporting Documentation"/>
      <sheetName val="Presentation"/>
      <sheetName val="costs"/>
      <sheetName val="costdataset"/>
      <sheetName val="finallookup"/>
      <sheetName val="outputprocessing"/>
      <sheetName val="baseline"/>
      <sheetName val="lbls"/>
      <sheetName val="SavingsData&amp;Analysis"/>
      <sheetName val="inp"/>
      <sheetName val="SEEM Calibration"/>
      <sheetName val="SEEM"/>
      <sheetName val="SEEMinput"/>
      <sheetName val="SEEMoutput"/>
      <sheetName val="setpointschedule_heat"/>
      <sheetName val="setpointschedule_cool"/>
      <sheetName val="Qgains_schedule"/>
      <sheetName val="Wgains_schedule"/>
      <sheetName val="fanschedule"/>
      <sheetName val="draw_schedule"/>
      <sheetName val="Reference"/>
      <sheetName val="About"/>
      <sheetName val="ProCost 6th Plan Inputs"/>
      <sheetName val="Levelized Cost Note"/>
      <sheetName val="Problems"/>
      <sheetName val="(QGains)"/>
      <sheetName val="(Tons) (Furnsize)"/>
      <sheetName val="(CFMmult) (HPcntrl) (Tcntrl)"/>
      <sheetName val="(SDLeak)(RDLeak)"/>
      <sheetName val="(SDRval) (RDRval)"/>
      <sheetName val="(Rfloor)"/>
      <sheetName val="(Rextwall)"/>
      <sheetName val="(Rceiling)"/>
      <sheetName val="(Uwindow)(SHGC)"/>
      <sheetName val="(CFM50)"/>
      <sheetName val="Constants"/>
      <sheetName val="RTF Guide to SEEM"/>
      <sheetName val="RTF Prototypes"/>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1">
          <cell r="U31">
            <v>241.80529801773204</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C1:F27"/>
  <sheetViews>
    <sheetView topLeftCell="C1" workbookViewId="0">
      <selection activeCell="D7" sqref="D7"/>
    </sheetView>
  </sheetViews>
  <sheetFormatPr defaultRowHeight="15"/>
  <cols>
    <col min="1" max="1" width="4" style="64" customWidth="1"/>
    <col min="2" max="2" width="4.28515625" style="64" customWidth="1"/>
    <col min="3" max="3" width="28.140625" style="64" customWidth="1"/>
    <col min="4" max="4" width="74.42578125" style="64" customWidth="1"/>
    <col min="5" max="5" width="44.7109375" style="64" customWidth="1"/>
    <col min="6" max="6" width="31.5703125" style="64" customWidth="1"/>
    <col min="7" max="16384" width="9.140625" style="64"/>
  </cols>
  <sheetData>
    <row r="1" spans="3:6" ht="15.75" thickBot="1"/>
    <row r="2" spans="3:6" ht="19.5" thickBot="1">
      <c r="C2" s="65" t="s">
        <v>159</v>
      </c>
      <c r="D2" s="66" t="s">
        <v>398</v>
      </c>
      <c r="E2" s="66"/>
      <c r="F2" s="67"/>
    </row>
    <row r="3" spans="3:6">
      <c r="C3" s="68" t="s">
        <v>160</v>
      </c>
      <c r="D3" s="68" t="s">
        <v>161</v>
      </c>
      <c r="E3" s="68" t="s">
        <v>162</v>
      </c>
      <c r="F3" s="68" t="s">
        <v>163</v>
      </c>
    </row>
    <row r="4" spans="3:6" ht="30">
      <c r="C4" s="69" t="s">
        <v>164</v>
      </c>
      <c r="D4" s="70" t="s">
        <v>482</v>
      </c>
      <c r="E4" s="71"/>
      <c r="F4" s="72" t="s">
        <v>483</v>
      </c>
    </row>
    <row r="5" spans="3:6" ht="30">
      <c r="C5" s="69" t="s">
        <v>165</v>
      </c>
      <c r="D5" s="73" t="s">
        <v>484</v>
      </c>
      <c r="E5" s="71"/>
      <c r="F5" s="72"/>
    </row>
    <row r="6" spans="3:6" ht="30">
      <c r="C6" s="69" t="s">
        <v>166</v>
      </c>
      <c r="D6" s="73" t="s">
        <v>500</v>
      </c>
      <c r="E6" s="73"/>
      <c r="F6" s="72"/>
    </row>
    <row r="7" spans="3:6">
      <c r="C7" s="69" t="s">
        <v>167</v>
      </c>
      <c r="D7" s="73" t="s">
        <v>485</v>
      </c>
      <c r="E7" s="73"/>
      <c r="F7" s="72"/>
    </row>
    <row r="8" spans="3:6">
      <c r="C8" s="69" t="s">
        <v>168</v>
      </c>
      <c r="D8" s="73"/>
      <c r="E8" s="74"/>
      <c r="F8" s="72"/>
    </row>
    <row r="9" spans="3:6">
      <c r="C9" s="69" t="s">
        <v>169</v>
      </c>
      <c r="D9" s="73"/>
      <c r="E9" s="74"/>
      <c r="F9" s="72"/>
    </row>
    <row r="10" spans="3:6">
      <c r="C10" s="69" t="s">
        <v>170</v>
      </c>
      <c r="D10" s="73" t="s">
        <v>486</v>
      </c>
      <c r="E10" s="73"/>
      <c r="F10" s="72"/>
    </row>
    <row r="11" spans="3:6" ht="30">
      <c r="C11" s="69" t="s">
        <v>171</v>
      </c>
      <c r="D11" s="75">
        <v>5</v>
      </c>
      <c r="E11" s="74" t="s">
        <v>499</v>
      </c>
      <c r="F11" s="72"/>
    </row>
    <row r="12" spans="3:6">
      <c r="C12" s="69" t="s">
        <v>172</v>
      </c>
      <c r="D12" s="75" t="s">
        <v>173</v>
      </c>
      <c r="E12" s="76" t="s">
        <v>487</v>
      </c>
      <c r="F12" s="72"/>
    </row>
    <row r="13" spans="3:6">
      <c r="C13" s="69" t="s">
        <v>174</v>
      </c>
      <c r="D13" s="75" t="s">
        <v>488</v>
      </c>
      <c r="E13" s="74" t="s">
        <v>489</v>
      </c>
      <c r="F13" s="72"/>
    </row>
    <row r="21" spans="3:3">
      <c r="C21" s="77"/>
    </row>
    <row r="22" spans="3:3">
      <c r="C22" s="77"/>
    </row>
    <row r="23" spans="3:3">
      <c r="C23" s="77"/>
    </row>
    <row r="24" spans="3:3">
      <c r="C24" s="77"/>
    </row>
    <row r="25" spans="3:3">
      <c r="C25" s="77"/>
    </row>
    <row r="26" spans="3:3">
      <c r="C26" s="77"/>
    </row>
    <row r="27" spans="3:3">
      <c r="C27" s="77"/>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P21"/>
  <sheetViews>
    <sheetView workbookViewId="0">
      <selection activeCell="H20" sqref="H20"/>
    </sheetView>
  </sheetViews>
  <sheetFormatPr defaultRowHeight="12.75"/>
  <cols>
    <col min="1" max="1" width="21.42578125" style="118" customWidth="1"/>
    <col min="2" max="16384" width="9.140625" style="118"/>
  </cols>
  <sheetData>
    <row r="1" spans="1:16" ht="15.75">
      <c r="A1" s="125" t="s">
        <v>423</v>
      </c>
    </row>
    <row r="2" spans="1:16" ht="15.75">
      <c r="A2" s="126" t="s">
        <v>424</v>
      </c>
      <c r="B2" s="126" t="s">
        <v>425</v>
      </c>
    </row>
    <row r="3" spans="1:16" ht="15.75">
      <c r="A3" s="127" t="s">
        <v>426</v>
      </c>
      <c r="B3" s="122">
        <v>0.26302528128469221</v>
      </c>
    </row>
    <row r="4" spans="1:16" ht="15.75">
      <c r="A4" s="127" t="s">
        <v>427</v>
      </c>
      <c r="B4" s="122">
        <v>0.47325010871282386</v>
      </c>
    </row>
    <row r="5" spans="1:16" ht="15.75">
      <c r="A5" s="127" t="s">
        <v>428</v>
      </c>
      <c r="B5" s="122">
        <v>0.26372461000248382</v>
      </c>
    </row>
    <row r="9" spans="1:16">
      <c r="A9" s="118" t="s">
        <v>429</v>
      </c>
      <c r="H9" s="118" t="s">
        <v>493</v>
      </c>
    </row>
    <row r="10" spans="1:16" ht="12.75" customHeight="1">
      <c r="A10" s="170" t="s">
        <v>430</v>
      </c>
      <c r="B10" s="170"/>
      <c r="C10" s="170" t="s">
        <v>431</v>
      </c>
      <c r="D10" s="172" t="s">
        <v>432</v>
      </c>
      <c r="E10" s="172" t="s">
        <v>433</v>
      </c>
    </row>
    <row r="11" spans="1:16" ht="12.75" customHeight="1" thickBot="1">
      <c r="A11" s="171"/>
      <c r="B11" s="171"/>
      <c r="C11" s="171"/>
      <c r="D11" s="172"/>
      <c r="E11" s="172"/>
    </row>
    <row r="12" spans="1:16" ht="12.75" customHeight="1" thickTop="1">
      <c r="A12" s="171"/>
      <c r="B12" s="171"/>
      <c r="C12" s="171"/>
      <c r="D12" s="172"/>
      <c r="E12" s="172"/>
      <c r="I12" s="118" t="s">
        <v>434</v>
      </c>
      <c r="J12" s="118" t="s">
        <v>435</v>
      </c>
      <c r="K12" s="118" t="s">
        <v>436</v>
      </c>
      <c r="O12" s="128" t="s">
        <v>437</v>
      </c>
      <c r="P12" s="122">
        <v>0.75092686608104631</v>
      </c>
    </row>
    <row r="13" spans="1:16" ht="30">
      <c r="A13" s="129" t="s">
        <v>438</v>
      </c>
      <c r="B13" s="130"/>
      <c r="C13" s="129">
        <v>1</v>
      </c>
      <c r="D13" s="131">
        <v>3085.9153838055736</v>
      </c>
      <c r="E13" s="131">
        <v>582.44060402184994</v>
      </c>
      <c r="F13" s="132">
        <f>E13+D13</f>
        <v>3668.3559878274236</v>
      </c>
      <c r="H13" s="118" t="s">
        <v>439</v>
      </c>
      <c r="I13" s="132">
        <f>SUMPRODUCT(F13:F15,$B$3:$B$5)</f>
        <v>5355.6522439620849</v>
      </c>
      <c r="J13" s="132">
        <f>SUMPRODUCT(F16:F18,$B$3:$B$5)</f>
        <v>7928.0929321244612</v>
      </c>
      <c r="K13" s="132">
        <f>SUMPRODUCT(F19:F21,$B$3:$B$5)</f>
        <v>9579.9251154413796</v>
      </c>
      <c r="O13" s="133" t="s">
        <v>440</v>
      </c>
      <c r="P13" s="122">
        <v>0.16504711634982333</v>
      </c>
    </row>
    <row r="14" spans="1:16" ht="30">
      <c r="A14" s="129" t="s">
        <v>441</v>
      </c>
      <c r="B14" s="130"/>
      <c r="C14" s="129">
        <v>1</v>
      </c>
      <c r="D14" s="131">
        <v>5646.6380546472628</v>
      </c>
      <c r="E14" s="131">
        <v>1065.7554955981018</v>
      </c>
      <c r="F14" s="132">
        <f t="shared" ref="F14:F21" si="0">E14+D14</f>
        <v>6712.3935502453642</v>
      </c>
      <c r="H14" s="118" t="s">
        <v>442</v>
      </c>
      <c r="I14" s="122">
        <v>0.75092686608104631</v>
      </c>
      <c r="J14" s="122">
        <v>0.16504711634982333</v>
      </c>
      <c r="K14" s="122">
        <v>8.4026017569135317E-2</v>
      </c>
      <c r="O14" s="134" t="s">
        <v>443</v>
      </c>
      <c r="P14" s="122">
        <v>8.4026017569135317E-2</v>
      </c>
    </row>
    <row r="15" spans="1:16" ht="30">
      <c r="A15" s="135" t="s">
        <v>444</v>
      </c>
      <c r="B15" s="136"/>
      <c r="C15" s="135">
        <v>1</v>
      </c>
      <c r="D15" s="137">
        <v>3872.8526167598575</v>
      </c>
      <c r="E15" s="137">
        <v>730.96839570871816</v>
      </c>
      <c r="F15" s="132">
        <f t="shared" si="0"/>
        <v>4603.8210124685756</v>
      </c>
      <c r="H15" s="118" t="s">
        <v>439</v>
      </c>
      <c r="I15" s="132">
        <f>SUMPRODUCT(I13:K13,I14:K14)</f>
        <v>6135.1749880400084</v>
      </c>
      <c r="J15" s="118" t="s">
        <v>445</v>
      </c>
    </row>
    <row r="16" spans="1:16" ht="30">
      <c r="A16" s="129" t="s">
        <v>438</v>
      </c>
      <c r="B16" s="130"/>
      <c r="C16" s="129">
        <v>2</v>
      </c>
      <c r="D16" s="131">
        <v>4899.4187029212535</v>
      </c>
      <c r="E16" s="131">
        <v>704.63999195976726</v>
      </c>
      <c r="F16" s="132">
        <f t="shared" si="0"/>
        <v>5604.0586948810205</v>
      </c>
      <c r="H16" s="118" t="s">
        <v>446</v>
      </c>
    </row>
    <row r="17" spans="1:12" ht="30">
      <c r="A17" s="129" t="s">
        <v>441</v>
      </c>
      <c r="B17" s="130"/>
      <c r="C17" s="129">
        <v>2</v>
      </c>
      <c r="D17" s="131">
        <v>8568.9885915666382</v>
      </c>
      <c r="E17" s="131">
        <v>1232.4017232217152</v>
      </c>
      <c r="F17" s="132">
        <f t="shared" si="0"/>
        <v>9801.3903147883539</v>
      </c>
      <c r="I17" s="132">
        <f>I15*4/365</f>
        <v>67.234794389479546</v>
      </c>
      <c r="J17" s="132" t="s">
        <v>447</v>
      </c>
      <c r="K17" s="132"/>
    </row>
    <row r="18" spans="1:12" ht="30">
      <c r="A18" s="135" t="s">
        <v>444</v>
      </c>
      <c r="B18" s="136"/>
      <c r="C18" s="135">
        <v>2</v>
      </c>
      <c r="D18" s="137">
        <v>6018.7369715231162</v>
      </c>
      <c r="E18" s="137">
        <v>865.62162337611664</v>
      </c>
      <c r="F18" s="132">
        <f t="shared" si="0"/>
        <v>6884.3585948992331</v>
      </c>
      <c r="H18" s="118" t="s">
        <v>448</v>
      </c>
      <c r="L18" s="138">
        <v>0.19</v>
      </c>
    </row>
    <row r="19" spans="1:12" ht="30">
      <c r="A19" s="129" t="s">
        <v>438</v>
      </c>
      <c r="B19" s="130"/>
      <c r="C19" s="129">
        <v>3</v>
      </c>
      <c r="D19" s="131">
        <v>6042.1135345991243</v>
      </c>
      <c r="E19" s="131">
        <v>868.9836673688261</v>
      </c>
      <c r="F19" s="132">
        <f t="shared" si="0"/>
        <v>6911.0972019679502</v>
      </c>
      <c r="I19" s="139">
        <f>I17*L18</f>
        <v>12.774610934001114</v>
      </c>
      <c r="J19" s="118" t="s">
        <v>449</v>
      </c>
    </row>
    <row r="20" spans="1:12" ht="30">
      <c r="A20" s="129" t="s">
        <v>441</v>
      </c>
      <c r="B20" s="130"/>
      <c r="C20" s="129">
        <v>3</v>
      </c>
      <c r="D20" s="131">
        <v>10243.177513342845</v>
      </c>
      <c r="E20" s="131">
        <v>1473.1854855231752</v>
      </c>
      <c r="F20" s="132">
        <f t="shared" si="0"/>
        <v>11716.362998866021</v>
      </c>
    </row>
    <row r="21" spans="1:12" ht="30">
      <c r="A21" s="135" t="s">
        <v>444</v>
      </c>
      <c r="B21" s="136"/>
      <c r="C21" s="135">
        <v>3</v>
      </c>
      <c r="D21" s="137">
        <v>7350.6843960952756</v>
      </c>
      <c r="E21" s="137">
        <v>1057.1838227818864</v>
      </c>
      <c r="F21" s="132">
        <f t="shared" si="0"/>
        <v>8407.8682188771618</v>
      </c>
    </row>
  </sheetData>
  <mergeCells count="5">
    <mergeCell ref="A10:A12"/>
    <mergeCell ref="B10:B12"/>
    <mergeCell ref="C10:C12"/>
    <mergeCell ref="D10:D12"/>
    <mergeCell ref="E10:E12"/>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dimension ref="A2:B7"/>
  <sheetViews>
    <sheetView workbookViewId="0">
      <selection activeCell="B7" sqref="B7"/>
    </sheetView>
  </sheetViews>
  <sheetFormatPr defaultRowHeight="12.75"/>
  <cols>
    <col min="1" max="16384" width="9.140625" style="118"/>
  </cols>
  <sheetData>
    <row r="2" spans="1:2">
      <c r="A2" s="118" t="s">
        <v>450</v>
      </c>
    </row>
    <row r="3" spans="1:2">
      <c r="A3" s="118" t="s">
        <v>494</v>
      </c>
    </row>
    <row r="5" spans="1:2">
      <c r="A5" s="118">
        <f>[4]finallookup!$U$31</f>
        <v>241.80529801773204</v>
      </c>
      <c r="B5" s="118" t="s">
        <v>407</v>
      </c>
    </row>
    <row r="6" spans="1:2">
      <c r="A6" s="138">
        <v>0.55000000000000004</v>
      </c>
      <c r="B6" s="118" t="s">
        <v>495</v>
      </c>
    </row>
    <row r="7" spans="1:2">
      <c r="A7" s="118">
        <f>A5*A6</f>
        <v>132.99291390975264</v>
      </c>
      <c r="B7" s="118" t="s">
        <v>451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BD4"/>
  <sheetViews>
    <sheetView workbookViewId="0">
      <selection activeCell="B25" sqref="B25"/>
    </sheetView>
  </sheetViews>
  <sheetFormatPr defaultRowHeight="12.75"/>
  <cols>
    <col min="1" max="2" width="21.85546875" customWidth="1"/>
    <col min="3" max="3" width="40.28515625" bestFit="1" customWidth="1"/>
    <col min="4" max="4" width="12.28515625" bestFit="1" customWidth="1"/>
    <col min="5" max="5" width="30.5703125" bestFit="1" customWidth="1"/>
  </cols>
  <sheetData>
    <row r="1" spans="1:56" ht="15.75" thickBot="1">
      <c r="A1" s="54" t="s">
        <v>473</v>
      </c>
      <c r="B1" s="54" t="s">
        <v>474</v>
      </c>
      <c r="C1" s="54" t="s">
        <v>475</v>
      </c>
      <c r="D1" s="54" t="s">
        <v>476</v>
      </c>
      <c r="E1" s="54" t="s">
        <v>477</v>
      </c>
      <c r="F1" s="54" t="s">
        <v>478</v>
      </c>
      <c r="G1" s="54" t="s">
        <v>479</v>
      </c>
      <c r="H1" s="54" t="s">
        <v>480</v>
      </c>
      <c r="I1" s="54" t="s">
        <v>67</v>
      </c>
      <c r="J1" s="54" t="s">
        <v>68</v>
      </c>
      <c r="K1" s="48">
        <v>2016</v>
      </c>
      <c r="L1" s="49">
        <v>2017</v>
      </c>
      <c r="M1" s="49">
        <v>2018</v>
      </c>
      <c r="N1" s="49">
        <v>2019</v>
      </c>
      <c r="O1" s="49">
        <v>2020</v>
      </c>
      <c r="P1" s="49">
        <v>2021</v>
      </c>
      <c r="Q1" s="49">
        <v>2022</v>
      </c>
      <c r="R1" s="49">
        <v>2023</v>
      </c>
      <c r="S1" s="49">
        <v>2024</v>
      </c>
      <c r="T1" s="49">
        <v>2025</v>
      </c>
      <c r="U1" s="49">
        <v>2026</v>
      </c>
      <c r="V1" s="49">
        <v>2027</v>
      </c>
      <c r="W1" s="49">
        <v>2028</v>
      </c>
      <c r="X1" s="49">
        <v>2029</v>
      </c>
      <c r="Y1" s="49">
        <v>2030</v>
      </c>
      <c r="Z1" s="49">
        <v>2031</v>
      </c>
      <c r="AA1" s="49">
        <v>2032</v>
      </c>
      <c r="AB1" s="49">
        <v>2033</v>
      </c>
      <c r="AC1" s="49">
        <v>2034</v>
      </c>
      <c r="AD1" s="49">
        <v>2035</v>
      </c>
      <c r="AE1" s="50" t="s">
        <v>61</v>
      </c>
      <c r="AF1" s="30" t="s">
        <v>394</v>
      </c>
      <c r="AG1" s="31"/>
      <c r="AH1" s="31"/>
      <c r="AI1" s="31"/>
      <c r="AJ1" s="31"/>
      <c r="AK1" s="31"/>
      <c r="AL1" s="31"/>
      <c r="AM1" s="31"/>
      <c r="AN1" s="31"/>
      <c r="AO1" s="31"/>
      <c r="AP1" s="31"/>
      <c r="AQ1" s="25"/>
      <c r="AR1" s="29"/>
      <c r="AS1" s="30" t="s">
        <v>395</v>
      </c>
      <c r="AT1" s="31"/>
      <c r="AU1" s="31"/>
      <c r="AV1" s="31"/>
      <c r="AW1" s="31"/>
      <c r="AX1" s="31"/>
      <c r="AY1" s="31"/>
      <c r="AZ1" s="31"/>
      <c r="BA1" s="31"/>
      <c r="BB1" s="31"/>
      <c r="BC1" s="31"/>
      <c r="BD1" s="25"/>
    </row>
    <row r="2" spans="1:56" ht="15">
      <c r="A2" s="54"/>
      <c r="B2" s="54"/>
      <c r="C2" s="54"/>
      <c r="D2" s="54"/>
      <c r="E2" s="54"/>
      <c r="F2" s="54" t="s">
        <v>396</v>
      </c>
      <c r="G2" s="54" t="s">
        <v>46</v>
      </c>
      <c r="H2" s="54" t="s">
        <v>66</v>
      </c>
      <c r="I2" s="54">
        <v>1</v>
      </c>
      <c r="J2" s="54"/>
      <c r="K2" s="51" t="str">
        <f t="shared" ref="K2:AD2" si="0">CONCATENATE("aMW_",K$1)</f>
        <v>aMW_2016</v>
      </c>
      <c r="L2" s="52" t="str">
        <f t="shared" si="0"/>
        <v>aMW_2017</v>
      </c>
      <c r="M2" s="52" t="str">
        <f t="shared" si="0"/>
        <v>aMW_2018</v>
      </c>
      <c r="N2" s="52" t="str">
        <f t="shared" si="0"/>
        <v>aMW_2019</v>
      </c>
      <c r="O2" s="52" t="str">
        <f t="shared" si="0"/>
        <v>aMW_2020</v>
      </c>
      <c r="P2" s="52" t="str">
        <f t="shared" si="0"/>
        <v>aMW_2021</v>
      </c>
      <c r="Q2" s="52" t="str">
        <f t="shared" si="0"/>
        <v>aMW_2022</v>
      </c>
      <c r="R2" s="52" t="str">
        <f t="shared" si="0"/>
        <v>aMW_2023</v>
      </c>
      <c r="S2" s="52" t="str">
        <f t="shared" si="0"/>
        <v>aMW_2024</v>
      </c>
      <c r="T2" s="52" t="str">
        <f t="shared" si="0"/>
        <v>aMW_2025</v>
      </c>
      <c r="U2" s="52" t="str">
        <f t="shared" si="0"/>
        <v>aMW_2026</v>
      </c>
      <c r="V2" s="52" t="str">
        <f t="shared" si="0"/>
        <v>aMW_2027</v>
      </c>
      <c r="W2" s="52" t="str">
        <f t="shared" si="0"/>
        <v>aMW_2028</v>
      </c>
      <c r="X2" s="52" t="str">
        <f t="shared" si="0"/>
        <v>aMW_2029</v>
      </c>
      <c r="Y2" s="52" t="str">
        <f t="shared" si="0"/>
        <v>aMW_2030</v>
      </c>
      <c r="Z2" s="52" t="str">
        <f t="shared" si="0"/>
        <v>aMW_2031</v>
      </c>
      <c r="AA2" s="52" t="str">
        <f t="shared" si="0"/>
        <v>aMW_2032</v>
      </c>
      <c r="AB2" s="52" t="str">
        <f t="shared" si="0"/>
        <v>aMW_2033</v>
      </c>
      <c r="AC2" s="52" t="str">
        <f t="shared" si="0"/>
        <v>aMW_2034</v>
      </c>
      <c r="AD2" s="52" t="str">
        <f t="shared" si="0"/>
        <v>aMW_2035</v>
      </c>
      <c r="AE2" s="53" t="s">
        <v>61</v>
      </c>
      <c r="AF2" s="23" t="s">
        <v>33</v>
      </c>
      <c r="AG2" s="23" t="s">
        <v>34</v>
      </c>
      <c r="AH2" s="23" t="s">
        <v>35</v>
      </c>
      <c r="AI2" s="23" t="s">
        <v>36</v>
      </c>
      <c r="AJ2" s="23" t="s">
        <v>37</v>
      </c>
      <c r="AK2" s="23" t="s">
        <v>38</v>
      </c>
      <c r="AL2" s="23" t="s">
        <v>39</v>
      </c>
      <c r="AM2" s="23" t="s">
        <v>40</v>
      </c>
      <c r="AN2" s="23" t="s">
        <v>41</v>
      </c>
      <c r="AO2" s="23" t="s">
        <v>42</v>
      </c>
      <c r="AP2" s="23" t="s">
        <v>43</v>
      </c>
      <c r="AQ2" s="23" t="s">
        <v>44</v>
      </c>
      <c r="AR2" s="23"/>
      <c r="AS2" s="23" t="s">
        <v>33</v>
      </c>
      <c r="AT2" s="23" t="s">
        <v>34</v>
      </c>
      <c r="AU2" s="23" t="s">
        <v>35</v>
      </c>
      <c r="AV2" s="23" t="s">
        <v>36</v>
      </c>
      <c r="AW2" s="23" t="s">
        <v>37</v>
      </c>
      <c r="AX2" s="23" t="s">
        <v>38</v>
      </c>
      <c r="AY2" s="23" t="s">
        <v>39</v>
      </c>
      <c r="AZ2" s="23" t="s">
        <v>40</v>
      </c>
      <c r="BA2" s="23" t="s">
        <v>41</v>
      </c>
      <c r="BB2" s="23" t="s">
        <v>42</v>
      </c>
      <c r="BC2" s="23" t="s">
        <v>43</v>
      </c>
      <c r="BD2" s="23" t="s">
        <v>44</v>
      </c>
    </row>
    <row r="3" spans="1:56" ht="15">
      <c r="A3" s="45" t="str">
        <f>VLOOKUP(CONCATENATE($C3," - ",$B3),[2]ACHIEV!$B$12:$C$78,2,FALSE)</f>
        <v>LO5Med</v>
      </c>
      <c r="B3" s="45" t="str">
        <f>'SC-New'!$C$7</f>
        <v>New</v>
      </c>
      <c r="C3" s="45" t="str">
        <f>'SC-New'!$C$8</f>
        <v>Behavior</v>
      </c>
      <c r="D3" s="45" t="s">
        <v>481</v>
      </c>
      <c r="E3" s="45" t="str">
        <f>'SC-New'!$A$9</f>
        <v>Water Heating</v>
      </c>
      <c r="F3" s="158">
        <f>VLOOKUP($J3,MeasureOutput,14,FALSE)</f>
        <v>3.8976691654516074E-2</v>
      </c>
      <c r="G3" s="47">
        <f>'SC-New'!A44</f>
        <v>184.760495882323</v>
      </c>
      <c r="H3" s="47">
        <f>'SC-New'!B44</f>
        <v>30.159149080287889</v>
      </c>
      <c r="I3" s="7" t="str">
        <f>'SC-New'!C44</f>
        <v>Single Family</v>
      </c>
      <c r="J3" s="7" t="str">
        <f>'SC-New'!D44</f>
        <v>Controled Optimization Program</v>
      </c>
      <c r="K3" s="20">
        <f ca="1">'SC-New'!E44</f>
        <v>2.3678673164184177E-2</v>
      </c>
      <c r="L3" s="20">
        <f ca="1">'SC-New'!F44</f>
        <v>5.0459982609867747E-2</v>
      </c>
      <c r="M3" s="20">
        <f ca="1">'SC-New'!G44</f>
        <v>8.0084284733324657E-2</v>
      </c>
      <c r="N3" s="20">
        <f ca="1">'SC-New'!H44</f>
        <v>0.11370568581403082</v>
      </c>
      <c r="O3" s="20">
        <f ca="1">'SC-New'!I44</f>
        <v>0.15086034049168048</v>
      </c>
      <c r="P3" s="20">
        <f ca="1">'SC-New'!J44</f>
        <v>0.18853217752929627</v>
      </c>
      <c r="Q3" s="20">
        <f ca="1">'SC-New'!K44</f>
        <v>0.23104820855650038</v>
      </c>
      <c r="R3" s="20">
        <f ca="1">'SC-New'!L44</f>
        <v>0.2785081634832926</v>
      </c>
      <c r="S3" s="20">
        <f ca="1">'SC-New'!M44</f>
        <v>0.32093065742825921</v>
      </c>
      <c r="T3" s="20">
        <f ca="1">'SC-New'!N44</f>
        <v>0.36626064471834058</v>
      </c>
      <c r="U3" s="20">
        <f ca="1">'SC-New'!O44</f>
        <v>0.39969690443832773</v>
      </c>
      <c r="V3" s="20">
        <f ca="1">'SC-New'!P44</f>
        <v>0.41548442441436229</v>
      </c>
      <c r="W3" s="20">
        <f ca="1">'SC-New'!Q44</f>
        <v>0.41666386133567868</v>
      </c>
      <c r="X3" s="20">
        <f ca="1">'SC-New'!R44</f>
        <v>0.42334093557044861</v>
      </c>
      <c r="Y3" s="20">
        <f ca="1">'SC-New'!S44</f>
        <v>0.43099117333645709</v>
      </c>
      <c r="Z3" s="20">
        <f ca="1">'SC-New'!T44</f>
        <v>0.43010106447904406</v>
      </c>
      <c r="AA3" s="20">
        <f ca="1">'SC-New'!U44</f>
        <v>0.41613014166715129</v>
      </c>
      <c r="AB3" s="20">
        <f ca="1">'SC-New'!V44</f>
        <v>0.41547400297317</v>
      </c>
      <c r="AC3" s="20">
        <f ca="1">'SC-New'!W44</f>
        <v>0.41653835450070092</v>
      </c>
      <c r="AD3" s="20">
        <f ca="1">'SC-New'!X44</f>
        <v>0.41936729689979191</v>
      </c>
      <c r="AE3" s="20">
        <f ca="1">'SC-New'!Y44</f>
        <v>5.9878569781439097</v>
      </c>
      <c r="AF3" s="159">
        <f>VLOOKUP($J3,MeasureOutput,15,FALSE)</f>
        <v>14.359634578979589</v>
      </c>
      <c r="AG3" s="159">
        <f>VLOOKUP($J3,MeasureOutput,16,FALSE)</f>
        <v>12.941816195319184</v>
      </c>
      <c r="AH3" s="159">
        <f>VLOOKUP($J3,MeasureOutput,17,FALSE)</f>
        <v>14.484822568993831</v>
      </c>
      <c r="AI3" s="159">
        <f>VLOOKUP($J3,MeasureOutput,18,FALSE)</f>
        <v>11.366162560765028</v>
      </c>
      <c r="AJ3" s="159">
        <f>VLOOKUP($J3,MeasureOutput,19,FALSE)</f>
        <v>9.4420135441464073</v>
      </c>
      <c r="AK3" s="159">
        <f>VLOOKUP($J3,MeasureOutput,20,FALSE)</f>
        <v>7.9857639279620773</v>
      </c>
      <c r="AL3" s="159">
        <f>VLOOKUP($J3,MeasureOutput,21,FALSE)</f>
        <v>6.8190812454867107</v>
      </c>
      <c r="AM3" s="159">
        <f>VLOOKUP($J3,MeasureOutput,22,FALSE)</f>
        <v>6.9559731955393271</v>
      </c>
      <c r="AN3" s="159">
        <f>VLOOKUP($J3,MeasureOutput,23,FALSE)</f>
        <v>6.9073929784427657</v>
      </c>
      <c r="AO3" s="159">
        <f>VLOOKUP($J3,MeasureOutput,24,FALSE)</f>
        <v>9.2658894391446651</v>
      </c>
      <c r="AP3" s="159">
        <f>VLOOKUP($J3,MeasureOutput,25,FALSE)</f>
        <v>10.253259337671329</v>
      </c>
      <c r="AQ3" s="159">
        <f>VLOOKUP($J3,MeasureOutput,26,FALSE)</f>
        <v>13.979195351772777</v>
      </c>
      <c r="AR3" s="159"/>
      <c r="AS3" s="159">
        <f>VLOOKUP($J3,MeasureOutput,28,FALSE)</f>
        <v>7.5504382388131059</v>
      </c>
      <c r="AT3" s="159">
        <f>VLOOKUP($J3,MeasureOutput,29,FALSE)</f>
        <v>6.3588249070551903</v>
      </c>
      <c r="AU3" s="159">
        <f>VLOOKUP($J3,MeasureOutput,30,FALSE)</f>
        <v>5.827624311027912</v>
      </c>
      <c r="AV3" s="159">
        <f>VLOOKUP($J3,MeasureOutput,31,FALSE)</f>
        <v>5.4281728200510262</v>
      </c>
      <c r="AW3" s="159">
        <f>VLOOKUP($J3,MeasureOutput,32,FALSE)</f>
        <v>4.6116367087255181</v>
      </c>
      <c r="AX3" s="159">
        <f>VLOOKUP($J3,MeasureOutput,33,FALSE)</f>
        <v>3.48099057488144</v>
      </c>
      <c r="AY3" s="159">
        <f>VLOOKUP($J3,MeasureOutput,34,FALSE)</f>
        <v>3.6560620408105122</v>
      </c>
      <c r="AZ3" s="159">
        <f>VLOOKUP($J3,MeasureOutput,35,FALSE)</f>
        <v>3.0266461392995536</v>
      </c>
      <c r="BA3" s="159">
        <f>VLOOKUP($J3,MeasureOutput,36,FALSE)</f>
        <v>3.6299476480389572</v>
      </c>
      <c r="BB3" s="159">
        <f>VLOOKUP($J3,MeasureOutput,37,FALSE)</f>
        <v>3.8266273736104175</v>
      </c>
      <c r="BC3" s="159">
        <f>VLOOKUP($J3,MeasureOutput,38,FALSE)</f>
        <v>5.3297684224350723</v>
      </c>
      <c r="BD3" s="159">
        <f>VLOOKUP($J3,MeasureOutput,39,FALSE)</f>
        <v>7.2727517733506071</v>
      </c>
    </row>
    <row r="4" spans="1:56" ht="15">
      <c r="A4" s="45" t="str">
        <f>VLOOKUP(CONCATENATE($C4," - ",$B4),[2]ACHIEV!$B$12:$C$78,2,FALSE)</f>
        <v>Retro5Med</v>
      </c>
      <c r="B4" s="45" t="str">
        <f>'SC-Retro'!$C$7</f>
        <v>Retro</v>
      </c>
      <c r="C4" s="45" t="str">
        <f>'SC-Retro'!$C$8</f>
        <v>Behavior</v>
      </c>
      <c r="D4" s="45" t="s">
        <v>481</v>
      </c>
      <c r="E4" s="45" t="str">
        <f>'SC-Retro'!$A$9</f>
        <v>Water Heating</v>
      </c>
      <c r="F4" s="158">
        <f>VLOOKUP($J4,MeasureOutput,14,FALSE)</f>
        <v>3.8976691654516074E-2</v>
      </c>
      <c r="G4" s="47">
        <f>'SC-Retro'!A61</f>
        <v>184.760495882323</v>
      </c>
      <c r="H4" s="47">
        <f>'SC-Retro'!B61</f>
        <v>30.159149080287889</v>
      </c>
      <c r="I4" s="7" t="str">
        <f>'SC-Retro'!C61</f>
        <v>Single Family</v>
      </c>
      <c r="J4" s="7" t="str">
        <f>'SC-Retro'!D61</f>
        <v>Controled Optimization Program</v>
      </c>
      <c r="K4" s="20">
        <f ca="1">'SC-Retro'!E61</f>
        <v>1.5878243109267591</v>
      </c>
      <c r="L4" s="20">
        <f ca="1">'SC-Retro'!F61</f>
        <v>1.973720860798019</v>
      </c>
      <c r="M4" s="20">
        <f ca="1">'SC-Retro'!G61</f>
        <v>2.4425253294795257</v>
      </c>
      <c r="N4" s="20">
        <f ca="1">'SC-Retro'!H61</f>
        <v>2.8640697429452451</v>
      </c>
      <c r="O4" s="20">
        <f ca="1">'SC-Retro'!I61</f>
        <v>3.2969793671797176</v>
      </c>
      <c r="P4" s="20">
        <f ca="1">'SC-Retro'!J61</f>
        <v>3.8869813712632131</v>
      </c>
      <c r="Q4" s="20">
        <f ca="1">'SC-Retro'!K61</f>
        <v>4.2955051225759364</v>
      </c>
      <c r="R4" s="20">
        <f ca="1">'SC-Retro'!L61</f>
        <v>4.416903776743978</v>
      </c>
      <c r="S4" s="20">
        <f ca="1">'SC-Retro'!M61</f>
        <v>4.1871993725452947</v>
      </c>
      <c r="T4" s="20">
        <f ca="1">'SC-Retro'!N61</f>
        <v>3.6185751966941924</v>
      </c>
      <c r="U4" s="20">
        <f ca="1">'SC-Retro'!O61</f>
        <v>2.8143809982852823</v>
      </c>
      <c r="V4" s="20">
        <f ca="1">'SC-Retro'!P61</f>
        <v>1.9406604178801721</v>
      </c>
      <c r="W4" s="20">
        <f ca="1">'SC-Retro'!Q61</f>
        <v>1.166471484995141</v>
      </c>
      <c r="X4" s="20">
        <f ca="1">'SC-Retro'!R61</f>
        <v>0.59972804070179242</v>
      </c>
      <c r="Y4" s="20">
        <f ca="1">'SC-Retro'!S61</f>
        <v>0.2583500141031842</v>
      </c>
      <c r="Z4" s="20">
        <f ca="1">'SC-Retro'!T61</f>
        <v>9.1135552347295104E-2</v>
      </c>
      <c r="AA4" s="20">
        <f ca="1">'SC-Retro'!U61</f>
        <v>2.5670179478628329E-2</v>
      </c>
      <c r="AB4" s="20">
        <f ca="1">'SC-Retro'!V61</f>
        <v>5.6163971833988868E-3</v>
      </c>
      <c r="AC4" s="20">
        <f ca="1">'SC-Retro'!W61</f>
        <v>9.2670111742831668E-4</v>
      </c>
      <c r="AD4" s="20">
        <f ca="1">'SC-Retro'!X61</f>
        <v>1.1166060770686447E-4</v>
      </c>
      <c r="AE4" s="20">
        <f ca="1">'SC-Retro'!Y61</f>
        <v>41.564552051526498</v>
      </c>
      <c r="AF4" s="159">
        <f>VLOOKUP($J4,MeasureOutput,15,FALSE)</f>
        <v>14.359634578979589</v>
      </c>
      <c r="AG4" s="159">
        <f>VLOOKUP($J4,MeasureOutput,16,FALSE)</f>
        <v>12.941816195319184</v>
      </c>
      <c r="AH4" s="159">
        <f>VLOOKUP($J4,MeasureOutput,17,FALSE)</f>
        <v>14.484822568993831</v>
      </c>
      <c r="AI4" s="159">
        <f>VLOOKUP($J4,MeasureOutput,18,FALSE)</f>
        <v>11.366162560765028</v>
      </c>
      <c r="AJ4" s="159">
        <f>VLOOKUP($J4,MeasureOutput,19,FALSE)</f>
        <v>9.4420135441464073</v>
      </c>
      <c r="AK4" s="159">
        <f>VLOOKUP($J4,MeasureOutput,20,FALSE)</f>
        <v>7.9857639279620773</v>
      </c>
      <c r="AL4" s="159">
        <f>VLOOKUP($J4,MeasureOutput,21,FALSE)</f>
        <v>6.8190812454867107</v>
      </c>
      <c r="AM4" s="159">
        <f>VLOOKUP($J4,MeasureOutput,22,FALSE)</f>
        <v>6.9559731955393271</v>
      </c>
      <c r="AN4" s="159">
        <f>VLOOKUP($J4,MeasureOutput,23,FALSE)</f>
        <v>6.9073929784427657</v>
      </c>
      <c r="AO4" s="159">
        <f>VLOOKUP($J4,MeasureOutput,24,FALSE)</f>
        <v>9.2658894391446651</v>
      </c>
      <c r="AP4" s="159">
        <f>VLOOKUP($J4,MeasureOutput,25,FALSE)</f>
        <v>10.253259337671329</v>
      </c>
      <c r="AQ4" s="159">
        <f>VLOOKUP($J4,MeasureOutput,26,FALSE)</f>
        <v>13.979195351772777</v>
      </c>
      <c r="AR4" s="159"/>
      <c r="AS4" s="159">
        <f>VLOOKUP($J4,MeasureOutput,28,FALSE)</f>
        <v>7.5504382388131059</v>
      </c>
      <c r="AT4" s="159">
        <f>VLOOKUP($J4,MeasureOutput,29,FALSE)</f>
        <v>6.3588249070551903</v>
      </c>
      <c r="AU4" s="159">
        <f>VLOOKUP($J4,MeasureOutput,30,FALSE)</f>
        <v>5.827624311027912</v>
      </c>
      <c r="AV4" s="159">
        <f>VLOOKUP($J4,MeasureOutput,31,FALSE)</f>
        <v>5.4281728200510262</v>
      </c>
      <c r="AW4" s="159">
        <f>VLOOKUP($J4,MeasureOutput,32,FALSE)</f>
        <v>4.6116367087255181</v>
      </c>
      <c r="AX4" s="159">
        <f>VLOOKUP($J4,MeasureOutput,33,FALSE)</f>
        <v>3.48099057488144</v>
      </c>
      <c r="AY4" s="159">
        <f>VLOOKUP($J4,MeasureOutput,34,FALSE)</f>
        <v>3.6560620408105122</v>
      </c>
      <c r="AZ4" s="159">
        <f>VLOOKUP($J4,MeasureOutput,35,FALSE)</f>
        <v>3.0266461392995536</v>
      </c>
      <c r="BA4" s="159">
        <f>VLOOKUP($J4,MeasureOutput,36,FALSE)</f>
        <v>3.6299476480389572</v>
      </c>
      <c r="BB4" s="159">
        <f>VLOOKUP($J4,MeasureOutput,37,FALSE)</f>
        <v>3.8266273736104175</v>
      </c>
      <c r="BC4" s="159">
        <f>VLOOKUP($J4,MeasureOutput,38,FALSE)</f>
        <v>5.3297684224350723</v>
      </c>
      <c r="BD4" s="159">
        <f>VLOOKUP($J4,MeasureOutput,39,FALSE)</f>
        <v>7.2727517733506071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codeName="Sheet1"/>
  <dimension ref="A1:CB141"/>
  <sheetViews>
    <sheetView topLeftCell="B1" workbookViewId="0">
      <selection activeCell="E13" sqref="E13"/>
    </sheetView>
  </sheetViews>
  <sheetFormatPr defaultRowHeight="12.75"/>
  <cols>
    <col min="1" max="1" width="35" style="7" customWidth="1"/>
    <col min="2" max="2" width="29.28515625" style="7" customWidth="1"/>
    <col min="3" max="3" width="19.85546875" style="7" customWidth="1"/>
    <col min="4" max="4" width="21.28515625" style="7" customWidth="1"/>
    <col min="5" max="5" width="10.7109375" style="7" customWidth="1"/>
    <col min="6" max="25" width="9.5703125" style="7" bestFit="1" customWidth="1"/>
    <col min="26" max="28" width="9.140625" style="7"/>
    <col min="29" max="29" width="21.7109375" style="7" customWidth="1"/>
    <col min="30" max="30" width="35.85546875" style="7" customWidth="1"/>
    <col min="31" max="31" width="35.28515625" style="7" customWidth="1"/>
    <col min="32" max="32" width="15" style="7" customWidth="1"/>
    <col min="33" max="33" width="17.7109375" style="7" customWidth="1"/>
    <col min="34" max="34" width="15.140625" style="7" customWidth="1"/>
    <col min="35" max="35" width="15.7109375" style="7" customWidth="1"/>
    <col min="36" max="36" width="21.28515625" style="7" customWidth="1"/>
    <col min="37" max="37" width="17.7109375" style="7" bestFit="1" customWidth="1"/>
    <col min="38" max="38" width="15.42578125" style="7" bestFit="1" customWidth="1"/>
    <col min="39" max="39" width="14.28515625" style="7" bestFit="1" customWidth="1"/>
    <col min="40" max="40" width="14.28515625" style="7" customWidth="1"/>
    <col min="41" max="41" width="12.5703125" style="7" customWidth="1"/>
    <col min="42" max="42" width="14" style="7" bestFit="1" customWidth="1"/>
    <col min="43" max="44" width="10.85546875" style="7" bestFit="1" customWidth="1"/>
    <col min="45" max="45" width="13.42578125" style="7" customWidth="1"/>
    <col min="46" max="46" width="11.85546875" style="7" bestFit="1" customWidth="1"/>
    <col min="47" max="47" width="11" style="7" bestFit="1" customWidth="1"/>
    <col min="48" max="48" width="14.28515625" style="7" bestFit="1" customWidth="1"/>
    <col min="49" max="49" width="10.7109375" style="7" customWidth="1"/>
    <col min="50" max="50" width="13.85546875" style="7" bestFit="1" customWidth="1"/>
    <col min="51" max="51" width="11.7109375" style="7" bestFit="1" customWidth="1"/>
    <col min="52" max="52" width="15.28515625" style="7" bestFit="1" customWidth="1"/>
    <col min="53" max="55" width="12.28515625" style="7" bestFit="1" customWidth="1"/>
    <col min="56" max="56" width="12.5703125" style="7" bestFit="1" customWidth="1"/>
    <col min="57" max="59" width="14.28515625" style="7" bestFit="1" customWidth="1"/>
    <col min="60" max="60" width="13.7109375" style="7" bestFit="1" customWidth="1"/>
    <col min="61" max="61" width="14" style="7" bestFit="1" customWidth="1"/>
    <col min="62" max="62" width="12.85546875" style="7" bestFit="1" customWidth="1"/>
    <col min="63" max="63" width="15.28515625" style="7" bestFit="1" customWidth="1"/>
    <col min="64" max="64" width="12.28515625" style="7" bestFit="1" customWidth="1"/>
    <col min="65" max="65" width="10.85546875" style="7" bestFit="1" customWidth="1"/>
    <col min="66" max="66" width="12.28515625" style="7" bestFit="1" customWidth="1"/>
    <col min="67" max="67" width="12.5703125" style="7" bestFit="1" customWidth="1"/>
    <col min="68" max="16384" width="9.140625" style="7"/>
  </cols>
  <sheetData>
    <row r="1" spans="1:69">
      <c r="A1" s="32" t="s">
        <v>53</v>
      </c>
      <c r="B1" s="163" t="s">
        <v>139</v>
      </c>
      <c r="C1" s="163"/>
      <c r="D1" s="163"/>
      <c r="E1" s="163"/>
      <c r="F1" s="163"/>
      <c r="G1" s="163"/>
      <c r="H1" s="163"/>
      <c r="I1" s="163"/>
      <c r="J1" s="163"/>
      <c r="K1" s="163"/>
      <c r="L1" s="163"/>
      <c r="M1" s="163"/>
      <c r="N1" s="163"/>
      <c r="O1" s="163"/>
      <c r="P1" s="163"/>
      <c r="Q1" s="163"/>
      <c r="R1" s="163"/>
      <c r="S1" s="163"/>
      <c r="T1" s="163"/>
    </row>
    <row r="2" spans="1:69">
      <c r="A2" s="33" t="s">
        <v>472</v>
      </c>
      <c r="B2" s="163"/>
      <c r="C2" s="163"/>
      <c r="D2" s="163"/>
      <c r="E2" s="163"/>
      <c r="F2" s="163"/>
      <c r="G2" s="163"/>
      <c r="H2" s="163"/>
      <c r="I2" s="163"/>
      <c r="J2" s="163"/>
      <c r="K2" s="163"/>
      <c r="L2" s="163"/>
      <c r="M2" s="163"/>
      <c r="N2" s="163"/>
      <c r="O2" s="163"/>
      <c r="P2" s="163"/>
      <c r="Q2" s="163"/>
      <c r="R2" s="163"/>
      <c r="S2" s="163"/>
      <c r="T2" s="163"/>
    </row>
    <row r="3" spans="1:69">
      <c r="B3" s="163"/>
      <c r="C3" s="163"/>
      <c r="D3" s="163"/>
      <c r="E3" s="163"/>
      <c r="F3" s="163"/>
      <c r="G3" s="163"/>
      <c r="H3" s="163"/>
      <c r="I3" s="163"/>
      <c r="J3" s="163"/>
      <c r="K3" s="163"/>
      <c r="L3" s="163"/>
      <c r="M3" s="163"/>
      <c r="N3" s="163"/>
      <c r="O3" s="163"/>
      <c r="P3" s="163"/>
      <c r="Q3" s="163"/>
      <c r="R3" s="163"/>
      <c r="S3" s="163"/>
      <c r="T3" s="163"/>
    </row>
    <row r="4" spans="1:69">
      <c r="B4" s="163"/>
      <c r="C4" s="163"/>
      <c r="D4" s="163"/>
      <c r="E4" s="163"/>
      <c r="F4" s="163"/>
      <c r="G4" s="163"/>
      <c r="H4" s="163"/>
      <c r="I4" s="163"/>
      <c r="J4" s="163"/>
      <c r="K4" s="163"/>
      <c r="L4" s="163"/>
      <c r="M4" s="163"/>
      <c r="N4" s="163"/>
      <c r="O4" s="163"/>
      <c r="P4" s="163"/>
      <c r="Q4" s="163"/>
      <c r="R4" s="163"/>
      <c r="S4" s="163"/>
      <c r="T4" s="163"/>
    </row>
    <row r="5" spans="1:69">
      <c r="B5" s="163"/>
      <c r="C5" s="163"/>
      <c r="D5" s="163"/>
      <c r="E5" s="163"/>
      <c r="F5" s="163"/>
      <c r="G5" s="163"/>
      <c r="H5" s="163"/>
      <c r="I5" s="163"/>
      <c r="J5" s="163"/>
      <c r="K5" s="163"/>
      <c r="L5" s="163"/>
      <c r="M5" s="163"/>
      <c r="N5" s="163"/>
      <c r="O5" s="163"/>
      <c r="P5" s="163"/>
      <c r="Q5" s="163"/>
      <c r="R5" s="163"/>
      <c r="S5" s="163"/>
      <c r="T5" s="163"/>
    </row>
    <row r="6" spans="1:69">
      <c r="B6" s="163"/>
      <c r="C6" s="163"/>
      <c r="D6" s="163"/>
      <c r="E6" s="163"/>
      <c r="F6" s="163"/>
      <c r="G6" s="163"/>
      <c r="H6" s="163"/>
      <c r="I6" s="163"/>
      <c r="J6" s="163"/>
      <c r="K6" s="163"/>
      <c r="L6" s="163"/>
      <c r="M6" s="163"/>
      <c r="N6" s="163"/>
      <c r="O6" s="163"/>
      <c r="P6" s="163"/>
      <c r="Q6" s="163"/>
      <c r="R6" s="163"/>
      <c r="S6" s="163"/>
      <c r="T6" s="163"/>
    </row>
    <row r="7" spans="1:69">
      <c r="A7" s="160"/>
      <c r="B7" s="160" t="s">
        <v>47</v>
      </c>
      <c r="C7" s="43" t="s">
        <v>52</v>
      </c>
      <c r="D7" s="43" t="s">
        <v>52</v>
      </c>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row>
    <row r="8" spans="1:69">
      <c r="A8" s="160" t="s">
        <v>490</v>
      </c>
      <c r="B8" s="160" t="s">
        <v>56</v>
      </c>
      <c r="C8" s="43" t="str">
        <f>[2]MLIST!$B$61</f>
        <v>Behavior</v>
      </c>
      <c r="D8" s="43" t="str">
        <f>[1]!switch_ForecastState</f>
        <v>Region</v>
      </c>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row>
    <row r="9" spans="1:69">
      <c r="A9" s="160" t="str">
        <f>INDEX([2]ACHIEV!$A$19:$B$100,MATCH(CONCATENATE($C$8," - ",$C$7),[2]ACHIEV!$B$19:$B$100,0),1)</f>
        <v>Water Heating</v>
      </c>
      <c r="B9" s="161" t="s">
        <v>57</v>
      </c>
      <c r="C9" s="43">
        <f>[2]FILES!$H$4</f>
        <v>2035</v>
      </c>
      <c r="D9" s="43" t="str">
        <f>[1]!switch_ForecastScenario</f>
        <v>Base</v>
      </c>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row>
    <row r="10" spans="1:69">
      <c r="A10" s="160"/>
      <c r="B10" s="160" t="s">
        <v>502</v>
      </c>
      <c r="C10" s="162">
        <f ca="1">MIN(SUM(E49:X49),Y49)</f>
        <v>5.9878569781439097</v>
      </c>
      <c r="D10" s="44"/>
      <c r="E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row>
    <row r="11" spans="1:69" ht="15">
      <c r="A11" s="45" t="str">
        <f>CONCATENATE("# HOMES AVAILABLE FOR MEASURE -",$C$8)</f>
        <v># HOMES AVAILABLE FOR MEASURE -Behavior</v>
      </c>
      <c r="C11" s="7" t="s">
        <v>140</v>
      </c>
      <c r="E11" s="48">
        <v>2016</v>
      </c>
      <c r="F11" s="49">
        <v>2017</v>
      </c>
      <c r="G11" s="49">
        <v>2018</v>
      </c>
      <c r="H11" s="49">
        <v>2019</v>
      </c>
      <c r="I11" s="49">
        <v>2020</v>
      </c>
      <c r="J11" s="49">
        <v>2021</v>
      </c>
      <c r="K11" s="49">
        <v>2022</v>
      </c>
      <c r="L11" s="49">
        <v>2023</v>
      </c>
      <c r="M11" s="49">
        <v>2024</v>
      </c>
      <c r="N11" s="49">
        <v>2025</v>
      </c>
      <c r="O11" s="49">
        <v>2026</v>
      </c>
      <c r="P11" s="49">
        <v>2027</v>
      </c>
      <c r="Q11" s="49">
        <v>2028</v>
      </c>
      <c r="R11" s="49">
        <v>2029</v>
      </c>
      <c r="S11" s="49">
        <v>2030</v>
      </c>
      <c r="T11" s="49">
        <v>2031</v>
      </c>
      <c r="U11" s="49">
        <v>2032</v>
      </c>
      <c r="V11" s="49">
        <v>2033</v>
      </c>
      <c r="W11" s="49">
        <v>2034</v>
      </c>
      <c r="X11" s="49">
        <v>2035</v>
      </c>
      <c r="Y11" s="50"/>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row>
    <row r="12" spans="1:69" ht="15">
      <c r="E12" s="51" t="str">
        <f>CONCATENATE("HOMES_",E11)</f>
        <v>HOMES_2016</v>
      </c>
      <c r="F12" s="52" t="str">
        <f t="shared" ref="F12:X12" si="0">CONCATENATE("HOMES_",F11)</f>
        <v>HOMES_2017</v>
      </c>
      <c r="G12" s="52" t="str">
        <f t="shared" si="0"/>
        <v>HOMES_2018</v>
      </c>
      <c r="H12" s="52" t="str">
        <f t="shared" si="0"/>
        <v>HOMES_2019</v>
      </c>
      <c r="I12" s="52" t="str">
        <f t="shared" si="0"/>
        <v>HOMES_2020</v>
      </c>
      <c r="J12" s="52" t="str">
        <f t="shared" si="0"/>
        <v>HOMES_2021</v>
      </c>
      <c r="K12" s="52" t="str">
        <f t="shared" si="0"/>
        <v>HOMES_2022</v>
      </c>
      <c r="L12" s="52" t="str">
        <f t="shared" si="0"/>
        <v>HOMES_2023</v>
      </c>
      <c r="M12" s="52" t="str">
        <f t="shared" si="0"/>
        <v>HOMES_2024</v>
      </c>
      <c r="N12" s="52" t="str">
        <f t="shared" si="0"/>
        <v>HOMES_2025</v>
      </c>
      <c r="O12" s="52" t="str">
        <f t="shared" si="0"/>
        <v>HOMES_2026</v>
      </c>
      <c r="P12" s="52" t="str">
        <f t="shared" si="0"/>
        <v>HOMES_2027</v>
      </c>
      <c r="Q12" s="52" t="str">
        <f t="shared" si="0"/>
        <v>HOMES_2028</v>
      </c>
      <c r="R12" s="52" t="str">
        <f t="shared" si="0"/>
        <v>HOMES_2029</v>
      </c>
      <c r="S12" s="52" t="str">
        <f t="shared" si="0"/>
        <v>HOMES_2030</v>
      </c>
      <c r="T12" s="52" t="str">
        <f t="shared" si="0"/>
        <v>HOMES_2031</v>
      </c>
      <c r="U12" s="52" t="str">
        <f t="shared" si="0"/>
        <v>HOMES_2032</v>
      </c>
      <c r="V12" s="52" t="str">
        <f t="shared" si="0"/>
        <v>HOMES_2033</v>
      </c>
      <c r="W12" s="52" t="str">
        <f t="shared" si="0"/>
        <v>HOMES_2034</v>
      </c>
      <c r="X12" s="52" t="str">
        <f t="shared" si="0"/>
        <v>HOMES_2035</v>
      </c>
      <c r="Y12" s="53"/>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row>
    <row r="13" spans="1:69">
      <c r="B13" s="7" t="s">
        <v>52</v>
      </c>
      <c r="C13" s="7" t="s">
        <v>48</v>
      </c>
      <c r="E13" s="26">
        <f ca="1">INDEX([1]!tbl_Forecast,MATCH($D$8&amp;$C13&amp;$D$7,[1]!rng_ForecastRowLookup,0),MATCH(E$11,[1]!rng_ForecastColumnLookup,0))</f>
        <v>62685.758999999998</v>
      </c>
      <c r="F13" s="26">
        <f ca="1">INDEX([1]!tbl_Forecast,MATCH($D$8&amp;$C13&amp;$D$7,[1]!rng_ForecastRowLookup,0),MATCH(F$11,[1]!rng_ForecastColumnLookup,0))</f>
        <v>59961.781000000003</v>
      </c>
      <c r="G13" s="26">
        <f ca="1">INDEX([1]!tbl_Forecast,MATCH($D$8&amp;$C13&amp;$D$7,[1]!rng_ForecastRowLookup,0),MATCH(G$11,[1]!rng_ForecastColumnLookup,0))</f>
        <v>56834.012000000002</v>
      </c>
      <c r="H13" s="26">
        <f ca="1">INDEX([1]!tbl_Forecast,MATCH($D$8&amp;$C13&amp;$D$7,[1]!rng_ForecastRowLookup,0),MATCH(H$11,[1]!rng_ForecastColumnLookup,0))</f>
        <v>54985.192999999999</v>
      </c>
      <c r="I13" s="26">
        <f ca="1">INDEX([1]!tbl_Forecast,MATCH($D$8&amp;$C13&amp;$D$7,[1]!rng_ForecastRowLookup,0),MATCH(I$11,[1]!rng_ForecastColumnLookup,0))</f>
        <v>53507.474000000002</v>
      </c>
      <c r="J13" s="26">
        <f ca="1">INDEX([1]!tbl_Forecast,MATCH($D$8&amp;$C13&amp;$D$7,[1]!rng_ForecastRowLookup,0),MATCH(J$11,[1]!rng_ForecastColumnLookup,0))</f>
        <v>50982.05</v>
      </c>
      <c r="K13" s="26">
        <f ca="1">INDEX([1]!tbl_Forecast,MATCH($D$8&amp;$C13&amp;$D$7,[1]!rng_ForecastRowLookup,0),MATCH(K$11,[1]!rng_ForecastColumnLookup,0))</f>
        <v>49561.669000000002</v>
      </c>
      <c r="L13" s="26">
        <f ca="1">INDEX([1]!tbl_Forecast,MATCH($D$8&amp;$C13&amp;$D$7,[1]!rng_ForecastRowLookup,0),MATCH(L$11,[1]!rng_ForecastColumnLookup,0))</f>
        <v>49324.517999999996</v>
      </c>
      <c r="M13" s="26">
        <f ca="1">INDEX([1]!tbl_Forecast,MATCH($D$8&amp;$C13&amp;$D$7,[1]!rng_ForecastRowLookup,0),MATCH(M$11,[1]!rng_ForecastColumnLookup,0))</f>
        <v>48815.77</v>
      </c>
      <c r="N13" s="26">
        <f ca="1">INDEX([1]!tbl_Forecast,MATCH($D$8&amp;$C13&amp;$D$7,[1]!rng_ForecastRowLookup,0),MATCH(N$11,[1]!rng_ForecastColumnLookup,0))</f>
        <v>49683.252</v>
      </c>
      <c r="O13" s="26">
        <f ca="1">INDEX([1]!tbl_Forecast,MATCH($D$8&amp;$C13&amp;$D$7,[1]!rng_ForecastRowLookup,0),MATCH(O$11,[1]!rng_ForecastColumnLookup,0))</f>
        <v>50030.137000000002</v>
      </c>
      <c r="P13" s="26">
        <f ca="1">INDEX([1]!tbl_Forecast,MATCH($D$8&amp;$C13&amp;$D$7,[1]!rng_ForecastRowLookup,0),MATCH(P$11,[1]!rng_ForecastColumnLookup,0))</f>
        <v>49387.762999999999</v>
      </c>
      <c r="Q13" s="26">
        <f ca="1">INDEX([1]!tbl_Forecast,MATCH($D$8&amp;$C13&amp;$D$7,[1]!rng_ForecastRowLookup,0),MATCH(Q$11,[1]!rng_ForecastColumnLookup,0))</f>
        <v>48079.345999999998</v>
      </c>
      <c r="R13" s="26">
        <f ca="1">INDEX([1]!tbl_Forecast,MATCH($D$8&amp;$C13&amp;$D$7,[1]!rng_ForecastRowLookup,0),MATCH(R$11,[1]!rng_ForecastColumnLookup,0))</f>
        <v>48129.050999999999</v>
      </c>
      <c r="S13" s="26">
        <f ca="1">INDEX([1]!tbl_Forecast,MATCH($D$8&amp;$C13&amp;$D$7,[1]!rng_ForecastRowLookup,0),MATCH(S$11,[1]!rng_ForecastColumnLookup,0))</f>
        <v>48690.569000000003</v>
      </c>
      <c r="T13" s="26">
        <f ca="1">INDEX([1]!tbl_Forecast,MATCH($D$8&amp;$C13&amp;$D$7,[1]!rng_ForecastRowLookup,0),MATCH(T$11,[1]!rng_ForecastColumnLookup,0))</f>
        <v>48482.864000000001</v>
      </c>
      <c r="U13" s="26">
        <f ca="1">INDEX([1]!tbl_Forecast,MATCH($D$8&amp;$C13&amp;$D$7,[1]!rng_ForecastRowLookup,0),MATCH(U$11,[1]!rng_ForecastColumnLookup,0))</f>
        <v>46879.000999999997</v>
      </c>
      <c r="V13" s="26">
        <f ca="1">INDEX([1]!tbl_Forecast,MATCH($D$8&amp;$C13&amp;$D$7,[1]!rng_ForecastRowLookup,0),MATCH(V$11,[1]!rng_ForecastColumnLookup,0))</f>
        <v>46798.777999999998</v>
      </c>
      <c r="W13" s="26">
        <f ca="1">INDEX([1]!tbl_Forecast,MATCH($D$8&amp;$C13&amp;$D$7,[1]!rng_ForecastRowLookup,0),MATCH(W$11,[1]!rng_ForecastColumnLookup,0))</f>
        <v>46917.627</v>
      </c>
      <c r="X13" s="26">
        <f ca="1">INDEX([1]!tbl_Forecast,MATCH($D$8&amp;$C13&amp;$D$7,[1]!rng_ForecastRowLookup,0),MATCH(X$11,[1]!rng_ForecastColumnLookup,0))</f>
        <v>47236.144999999997</v>
      </c>
      <c r="Y13" s="26"/>
      <c r="AA13" s="26">
        <f ca="1">SUM(E13:Y13)</f>
        <v>1016972.7590000002</v>
      </c>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row>
    <row r="14" spans="1:69">
      <c r="B14" s="7" t="s">
        <v>52</v>
      </c>
      <c r="C14" s="7" t="s">
        <v>49</v>
      </c>
      <c r="E14" s="26">
        <f ca="1">INDEX([1]!tbl_Forecast,MATCH($D$8&amp;$C14&amp;$D$7,[1]!rng_ForecastRowLookup,0),MATCH(E$11,[1]!rng_ForecastColumnLookup,0))</f>
        <v>23280.347100904564</v>
      </c>
      <c r="F14" s="26">
        <f ca="1">INDEX([1]!tbl_Forecast,MATCH($D$8&amp;$C14&amp;$D$7,[1]!rng_ForecastRowLookup,0),MATCH(F$11,[1]!rng_ForecastColumnLookup,0))</f>
        <v>23017.418106038647</v>
      </c>
      <c r="G14" s="26">
        <f ca="1">INDEX([1]!tbl_Forecast,MATCH($D$8&amp;$C14&amp;$D$7,[1]!rng_ForecastRowLookup,0),MATCH(G$11,[1]!rng_ForecastColumnLookup,0))</f>
        <v>22811.60852767331</v>
      </c>
      <c r="H14" s="26">
        <f ca="1">INDEX([1]!tbl_Forecast,MATCH($D$8&amp;$C14&amp;$D$7,[1]!rng_ForecastRowLookup,0),MATCH(H$11,[1]!rng_ForecastColumnLookup,0))</f>
        <v>22085.916378202593</v>
      </c>
      <c r="I14" s="26">
        <f ca="1">INDEX([1]!tbl_Forecast,MATCH($D$8&amp;$C14&amp;$D$7,[1]!rng_ForecastRowLookup,0),MATCH(I$11,[1]!rng_ForecastColumnLookup,0))</f>
        <v>20817.853908138593</v>
      </c>
      <c r="J14" s="26">
        <f ca="1">INDEX([1]!tbl_Forecast,MATCH($D$8&amp;$C14&amp;$D$7,[1]!rng_ForecastRowLookup,0),MATCH(J$11,[1]!rng_ForecastColumnLookup,0))</f>
        <v>20070.279329962508</v>
      </c>
      <c r="K14" s="26">
        <f ca="1">INDEX([1]!tbl_Forecast,MATCH($D$8&amp;$C14&amp;$D$7,[1]!rng_ForecastRowLookup,0),MATCH(K$11,[1]!rng_ForecastColumnLookup,0))</f>
        <v>19887.831284331631</v>
      </c>
      <c r="L14" s="26">
        <f ca="1">INDEX([1]!tbl_Forecast,MATCH($D$8&amp;$C14&amp;$D$7,[1]!rng_ForecastRowLookup,0),MATCH(L$11,[1]!rng_ForecastColumnLookup,0))</f>
        <v>20257.583209811291</v>
      </c>
      <c r="M14" s="26">
        <f ca="1">INDEX([1]!tbl_Forecast,MATCH($D$8&amp;$C14&amp;$D$7,[1]!rng_ForecastRowLookup,0),MATCH(M$11,[1]!rng_ForecastColumnLookup,0))</f>
        <v>20750.368029493613</v>
      </c>
      <c r="N14" s="26">
        <f ca="1">INDEX([1]!tbl_Forecast,MATCH($D$8&amp;$C14&amp;$D$7,[1]!rng_ForecastRowLookup,0),MATCH(N$11,[1]!rng_ForecastColumnLookup,0))</f>
        <v>21314.334279744231</v>
      </c>
      <c r="O14" s="26">
        <f ca="1">INDEX([1]!tbl_Forecast,MATCH($D$8&amp;$C14&amp;$D$7,[1]!rng_ForecastRowLookup,0),MATCH(O$11,[1]!rng_ForecastColumnLookup,0))</f>
        <v>21403.286239774712</v>
      </c>
      <c r="P14" s="26">
        <f ca="1">INDEX([1]!tbl_Forecast,MATCH($D$8&amp;$C14&amp;$D$7,[1]!rng_ForecastRowLookup,0),MATCH(P$11,[1]!rng_ForecastColumnLookup,0))</f>
        <v>21409.137516518917</v>
      </c>
      <c r="Q14" s="26">
        <f ca="1">INDEX([1]!tbl_Forecast,MATCH($D$8&amp;$C14&amp;$D$7,[1]!rng_ForecastRowLookup,0),MATCH(Q$11,[1]!rng_ForecastColumnLookup,0))</f>
        <v>21443.358292282628</v>
      </c>
      <c r="R14" s="26">
        <f ca="1">INDEX([1]!tbl_Forecast,MATCH($D$8&amp;$C14&amp;$D$7,[1]!rng_ForecastRowLookup,0),MATCH(R$11,[1]!rng_ForecastColumnLookup,0))</f>
        <v>21209.865626522758</v>
      </c>
      <c r="S14" s="26">
        <f ca="1">INDEX([1]!tbl_Forecast,MATCH($D$8&amp;$C14&amp;$D$7,[1]!rng_ForecastRowLookup,0),MATCH(S$11,[1]!rng_ForecastColumnLookup,0))</f>
        <v>20954.17798283829</v>
      </c>
      <c r="T14" s="26">
        <f ca="1">INDEX([1]!tbl_Forecast,MATCH($D$8&amp;$C14&amp;$D$7,[1]!rng_ForecastRowLookup,0),MATCH(T$11,[1]!rng_ForecastColumnLookup,0))</f>
        <v>20525.44023202754</v>
      </c>
      <c r="U14" s="26">
        <f ca="1">INDEX([1]!tbl_Forecast,MATCH($D$8&amp;$C14&amp;$D$7,[1]!rng_ForecastRowLookup,0),MATCH(U$11,[1]!rng_ForecastColumnLookup,0))</f>
        <v>20175.505597554071</v>
      </c>
      <c r="V14" s="26">
        <f ca="1">INDEX([1]!tbl_Forecast,MATCH($D$8&amp;$C14&amp;$D$7,[1]!rng_ForecastRowLookup,0),MATCH(V$11,[1]!rng_ForecastColumnLookup,0))</f>
        <v>19919.723927484571</v>
      </c>
      <c r="W14" s="26">
        <f ca="1">INDEX([1]!tbl_Forecast,MATCH($D$8&amp;$C14&amp;$D$7,[1]!rng_ForecastRowLookup,0),MATCH(W$11,[1]!rng_ForecastColumnLookup,0))</f>
        <v>19536.194066416414</v>
      </c>
      <c r="X14" s="26">
        <f ca="1">INDEX([1]!tbl_Forecast,MATCH($D$8&amp;$C14&amp;$D$7,[1]!rng_ForecastRowLookup,0),MATCH(X$11,[1]!rng_ForecastColumnLookup,0))</f>
        <v>19462.287131015248</v>
      </c>
      <c r="Y14" s="26"/>
      <c r="AA14" s="26">
        <f t="shared" ref="AA14:AA16" ca="1" si="1">SUM(E14:Y14)</f>
        <v>420332.51676673623</v>
      </c>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row>
    <row r="15" spans="1:69">
      <c r="B15" s="7" t="s">
        <v>52</v>
      </c>
      <c r="C15" s="7" t="s">
        <v>50</v>
      </c>
      <c r="E15" s="26">
        <f ca="1">INDEX([1]!tbl_Forecast,MATCH($D$8&amp;$C15&amp;$D$7,[1]!rng_ForecastRowLookup,0),MATCH(E$11,[1]!rng_ForecastColumnLookup,0))</f>
        <v>5226.2387411561367</v>
      </c>
      <c r="F15" s="26">
        <f ca="1">INDEX([1]!tbl_Forecast,MATCH($D$8&amp;$C15&amp;$D$7,[1]!rng_ForecastRowLookup,0),MATCH(F$11,[1]!rng_ForecastColumnLookup,0))</f>
        <v>5239.95312759432</v>
      </c>
      <c r="G15" s="26">
        <f ca="1">INDEX([1]!tbl_Forecast,MATCH($D$8&amp;$C15&amp;$D$7,[1]!rng_ForecastRowLookup,0),MATCH(G$11,[1]!rng_ForecastColumnLookup,0))</f>
        <v>5271.2612760989568</v>
      </c>
      <c r="H15" s="26">
        <f ca="1">INDEX([1]!tbl_Forecast,MATCH($D$8&amp;$C15&amp;$D$7,[1]!rng_ForecastRowLookup,0),MATCH(H$11,[1]!rng_ForecastColumnLookup,0))</f>
        <v>4985.883552972361</v>
      </c>
      <c r="I15" s="26">
        <f ca="1">INDEX([1]!tbl_Forecast,MATCH($D$8&amp;$C15&amp;$D$7,[1]!rng_ForecastRowLookup,0),MATCH(I$11,[1]!rng_ForecastColumnLookup,0))</f>
        <v>4608.5912035798974</v>
      </c>
      <c r="J15" s="26">
        <f ca="1">INDEX([1]!tbl_Forecast,MATCH($D$8&amp;$C15&amp;$D$7,[1]!rng_ForecastRowLookup,0),MATCH(J$11,[1]!rng_ForecastColumnLookup,0))</f>
        <v>4509.6375960361838</v>
      </c>
      <c r="K15" s="26">
        <f ca="1">INDEX([1]!tbl_Forecast,MATCH($D$8&amp;$C15&amp;$D$7,[1]!rng_ForecastRowLookup,0),MATCH(K$11,[1]!rng_ForecastColumnLookup,0))</f>
        <v>4481.760351096189</v>
      </c>
      <c r="L15" s="26">
        <f ca="1">INDEX([1]!tbl_Forecast,MATCH($D$8&amp;$C15&amp;$D$7,[1]!rng_ForecastRowLookup,0),MATCH(L$11,[1]!rng_ForecastColumnLookup,0))</f>
        <v>4621.8312800578688</v>
      </c>
      <c r="M15" s="26">
        <f ca="1">INDEX([1]!tbl_Forecast,MATCH($D$8&amp;$C15&amp;$D$7,[1]!rng_ForecastRowLookup,0),MATCH(M$11,[1]!rng_ForecastColumnLookup,0))</f>
        <v>4700.9782942419988</v>
      </c>
      <c r="N15" s="26">
        <f ca="1">INDEX([1]!tbl_Forecast,MATCH($D$8&amp;$C15&amp;$D$7,[1]!rng_ForecastRowLookup,0),MATCH(N$11,[1]!rng_ForecastColumnLookup,0))</f>
        <v>4828.2391631488581</v>
      </c>
      <c r="O15" s="26">
        <f ca="1">INDEX([1]!tbl_Forecast,MATCH($D$8&amp;$C15&amp;$D$7,[1]!rng_ForecastRowLookup,0),MATCH(O$11,[1]!rng_ForecastColumnLookup,0))</f>
        <v>4790.0249139778334</v>
      </c>
      <c r="P15" s="26">
        <f ca="1">INDEX([1]!tbl_Forecast,MATCH($D$8&amp;$C15&amp;$D$7,[1]!rng_ForecastRowLookup,0),MATCH(P$11,[1]!rng_ForecastColumnLookup,0))</f>
        <v>4782.0649962402858</v>
      </c>
      <c r="Q15" s="26">
        <f ca="1">INDEX([1]!tbl_Forecast,MATCH($D$8&amp;$C15&amp;$D$7,[1]!rng_ForecastRowLookup,0),MATCH(Q$11,[1]!rng_ForecastColumnLookup,0))</f>
        <v>4748.3908346265653</v>
      </c>
      <c r="R15" s="26">
        <f ca="1">INDEX([1]!tbl_Forecast,MATCH($D$8&amp;$C15&amp;$D$7,[1]!rng_ForecastRowLookup,0),MATCH(R$11,[1]!rng_ForecastColumnLookup,0))</f>
        <v>4733.4823682495089</v>
      </c>
      <c r="S15" s="26">
        <f ca="1">INDEX([1]!tbl_Forecast,MATCH($D$8&amp;$C15&amp;$D$7,[1]!rng_ForecastRowLookup,0),MATCH(S$11,[1]!rng_ForecastColumnLookup,0))</f>
        <v>4698.697177079107</v>
      </c>
      <c r="T15" s="26">
        <f ca="1">INDEX([1]!tbl_Forecast,MATCH($D$8&amp;$C15&amp;$D$7,[1]!rng_ForecastRowLookup,0),MATCH(T$11,[1]!rng_ForecastColumnLookup,0))</f>
        <v>4599.2987885998937</v>
      </c>
      <c r="U15" s="26">
        <f ca="1">INDEX([1]!tbl_Forecast,MATCH($D$8&amp;$C15&amp;$D$7,[1]!rng_ForecastRowLookup,0),MATCH(U$11,[1]!rng_ForecastColumnLookup,0))</f>
        <v>4526.3104216428001</v>
      </c>
      <c r="V15" s="26">
        <f ca="1">INDEX([1]!tbl_Forecast,MATCH($D$8&amp;$C15&amp;$D$7,[1]!rng_ForecastRowLookup,0),MATCH(V$11,[1]!rng_ForecastColumnLookup,0))</f>
        <v>4422.0600452822764</v>
      </c>
      <c r="W15" s="26">
        <f ca="1">INDEX([1]!tbl_Forecast,MATCH($D$8&amp;$C15&amp;$D$7,[1]!rng_ForecastRowLookup,0),MATCH(W$11,[1]!rng_ForecastColumnLookup,0))</f>
        <v>4405.182362066379</v>
      </c>
      <c r="X15" s="26">
        <f ca="1">INDEX([1]!tbl_Forecast,MATCH($D$8&amp;$C15&amp;$D$7,[1]!rng_ForecastRowLookup,0),MATCH(X$11,[1]!rng_ForecastColumnLookup,0))</f>
        <v>4385.1136986120664</v>
      </c>
      <c r="Y15" s="26"/>
      <c r="AA15" s="26">
        <f t="shared" ca="1" si="1"/>
        <v>94565.000192359483</v>
      </c>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row>
    <row r="16" spans="1:69">
      <c r="B16" s="7" t="s">
        <v>52</v>
      </c>
      <c r="C16" s="7" t="s">
        <v>51</v>
      </c>
      <c r="E16" s="26">
        <f ca="1">INDEX([1]!tbl_Forecast,MATCH($D$8&amp;$C16&amp;$D$7,[1]!rng_ForecastRowLookup,0),MATCH(E$11,[1]!rng_ForecastColumnLookup,0))</f>
        <v>1869.5754050925925</v>
      </c>
      <c r="F16" s="26">
        <f ca="1">INDEX([1]!tbl_Forecast,MATCH($D$8&amp;$C16&amp;$D$7,[1]!rng_ForecastRowLookup,0),MATCH(F$11,[1]!rng_ForecastColumnLookup,0))</f>
        <v>1881.796305941358</v>
      </c>
      <c r="G16" s="26">
        <f ca="1">INDEX([1]!tbl_Forecast,MATCH($D$8&amp;$C16&amp;$D$7,[1]!rng_ForecastRowLookup,0),MATCH(G$11,[1]!rng_ForecastColumnLookup,0))</f>
        <v>1949.1340235982509</v>
      </c>
      <c r="H16" s="26">
        <f ca="1">INDEX([1]!tbl_Forecast,MATCH($D$8&amp;$C16&amp;$D$7,[1]!rng_ForecastRowLookup,0),MATCH(H$11,[1]!rng_ForecastColumnLookup,0))</f>
        <v>2021.1963608646258</v>
      </c>
      <c r="I16" s="26">
        <f ca="1">INDEX([1]!tbl_Forecast,MATCH($D$8&amp;$C16&amp;$D$7,[1]!rng_ForecastRowLookup,0),MATCH(I$11,[1]!rng_ForecastColumnLookup,0))</f>
        <v>1959.5061710087307</v>
      </c>
      <c r="J16" s="26">
        <f ca="1">INDEX([1]!tbl_Forecast,MATCH($D$8&amp;$C16&amp;$D$7,[1]!rng_ForecastRowLookup,0),MATCH(J$11,[1]!rng_ForecastColumnLookup,0))</f>
        <v>1928.5764356212967</v>
      </c>
      <c r="K16" s="26">
        <f ca="1">INDEX([1]!tbl_Forecast,MATCH($D$8&amp;$C16&amp;$D$7,[1]!rng_ForecastRowLookup,0),MATCH(K$11,[1]!rng_ForecastColumnLookup,0))</f>
        <v>1934.9641170211423</v>
      </c>
      <c r="L16" s="26">
        <f ca="1">INDEX([1]!tbl_Forecast,MATCH($D$8&amp;$C16&amp;$D$7,[1]!rng_ForecastRowLookup,0),MATCH(L$11,[1]!rng_ForecastColumnLookup,0))</f>
        <v>1945.862235675901</v>
      </c>
      <c r="M16" s="26">
        <f ca="1">INDEX([1]!tbl_Forecast,MATCH($D$8&amp;$C16&amp;$D$7,[1]!rng_ForecastRowLookup,0),MATCH(M$11,[1]!rng_ForecastColumnLookup,0))</f>
        <v>1956.539890631658</v>
      </c>
      <c r="N16" s="26">
        <f ca="1">INDEX([1]!tbl_Forecast,MATCH($D$8&amp;$C16&amp;$D$7,[1]!rng_ForecastRowLookup,0),MATCH(N$11,[1]!rng_ForecastColumnLookup,0))</f>
        <v>1957.7742018038925</v>
      </c>
      <c r="O16" s="26">
        <f ca="1">INDEX([1]!tbl_Forecast,MATCH($D$8&amp;$C16&amp;$D$7,[1]!rng_ForecastRowLookup,0),MATCH(O$11,[1]!rng_ForecastColumnLookup,0))</f>
        <v>1947.2038419604366</v>
      </c>
      <c r="P16" s="26">
        <f ca="1">INDEX([1]!tbl_Forecast,MATCH($D$8&amp;$C16&amp;$D$7,[1]!rng_ForecastRowLookup,0),MATCH(P$11,[1]!rng_ForecastColumnLookup,0))</f>
        <v>1945.153453785721</v>
      </c>
      <c r="Q16" s="26">
        <f ca="1">INDEX([1]!tbl_Forecast,MATCH($D$8&amp;$C16&amp;$D$7,[1]!rng_ForecastRowLookup,0),MATCH(Q$11,[1]!rng_ForecastColumnLookup,0))</f>
        <v>1947.9162901464586</v>
      </c>
      <c r="R16" s="26">
        <f ca="1">INDEX([1]!tbl_Forecast,MATCH($D$8&amp;$C16&amp;$D$7,[1]!rng_ForecastRowLookup,0),MATCH(R$11,[1]!rng_ForecastColumnLookup,0))</f>
        <v>1950.0749856673444</v>
      </c>
      <c r="S16" s="26">
        <f ca="1">INDEX([1]!tbl_Forecast,MATCH($D$8&amp;$C16&amp;$D$7,[1]!rng_ForecastRowLookup,0),MATCH(S$11,[1]!rng_ForecastColumnLookup,0))</f>
        <v>1950.7771106659191</v>
      </c>
      <c r="T16" s="26">
        <f ca="1">INDEX([1]!tbl_Forecast,MATCH($D$8&amp;$C16&amp;$D$7,[1]!rng_ForecastRowLookup,0),MATCH(T$11,[1]!rng_ForecastColumnLookup,0))</f>
        <v>1949.8166473382953</v>
      </c>
      <c r="U16" s="26">
        <f ca="1">INDEX([1]!tbl_Forecast,MATCH($D$8&amp;$C16&amp;$D$7,[1]!rng_ForecastRowLookup,0),MATCH(U$11,[1]!rng_ForecastColumnLookup,0))</f>
        <v>1948.4903882606959</v>
      </c>
      <c r="V16" s="26">
        <f ca="1">INDEX([1]!tbl_Forecast,MATCH($D$8&amp;$C16&amp;$D$7,[1]!rng_ForecastRowLookup,0),MATCH(V$11,[1]!rng_ForecastColumnLookup,0))</f>
        <v>1948.7048126440727</v>
      </c>
      <c r="W16" s="26">
        <f ca="1">INDEX([1]!tbl_Forecast,MATCH($D$8&amp;$C16&amp;$D$7,[1]!rng_ForecastRowLookup,0),MATCH(W$11,[1]!rng_ForecastColumnLookup,0))</f>
        <v>1949.296705787131</v>
      </c>
      <c r="X16" s="26">
        <f ca="1">INDEX([1]!tbl_Forecast,MATCH($D$8&amp;$C16&amp;$D$7,[1]!rng_ForecastRowLookup,0),MATCH(X$11,[1]!rng_ForecastColumnLookup,0))</f>
        <v>1949.5267750605763</v>
      </c>
      <c r="Y16" s="26"/>
      <c r="AA16" s="26">
        <f t="shared" ca="1" si="1"/>
        <v>38891.88615857609</v>
      </c>
    </row>
    <row r="17" spans="1:27">
      <c r="E17" s="26"/>
      <c r="F17" s="26"/>
      <c r="G17" s="26"/>
      <c r="H17" s="26"/>
      <c r="I17" s="26"/>
      <c r="J17" s="26"/>
      <c r="K17" s="26"/>
      <c r="L17" s="26"/>
      <c r="M17" s="26"/>
      <c r="N17" s="26"/>
      <c r="O17" s="26"/>
      <c r="P17" s="26"/>
      <c r="Q17" s="26"/>
      <c r="R17" s="26"/>
      <c r="S17" s="26"/>
      <c r="T17" s="26"/>
      <c r="U17" s="26"/>
      <c r="V17" s="26"/>
      <c r="W17" s="26"/>
      <c r="X17" s="26"/>
      <c r="Y17" s="26"/>
    </row>
    <row r="18" spans="1:27">
      <c r="B18" s="7" t="s">
        <v>158</v>
      </c>
      <c r="C18" s="7" t="s">
        <v>59</v>
      </c>
      <c r="E18" s="26">
        <f ca="1">SUM(E13:E16)</f>
        <v>93061.920247153292</v>
      </c>
      <c r="F18" s="26">
        <f t="shared" ref="F18:X18" ca="1" si="2">SUM(F13:F16)</f>
        <v>90100.948539574325</v>
      </c>
      <c r="G18" s="26">
        <f t="shared" ca="1" si="2"/>
        <v>86866.015827370516</v>
      </c>
      <c r="H18" s="26">
        <f t="shared" ca="1" si="2"/>
        <v>84078.189292039577</v>
      </c>
      <c r="I18" s="26">
        <f t="shared" ca="1" si="2"/>
        <v>80893.425282727228</v>
      </c>
      <c r="J18" s="26">
        <f t="shared" ca="1" si="2"/>
        <v>77490.543361619988</v>
      </c>
      <c r="K18" s="26">
        <f t="shared" ca="1" si="2"/>
        <v>75866.224752448965</v>
      </c>
      <c r="L18" s="26">
        <f t="shared" ca="1" si="2"/>
        <v>76149.794725545056</v>
      </c>
      <c r="M18" s="26">
        <f t="shared" ca="1" si="2"/>
        <v>76223.656214367264</v>
      </c>
      <c r="N18" s="26">
        <f t="shared" ca="1" si="2"/>
        <v>77783.59964469698</v>
      </c>
      <c r="O18" s="26">
        <f t="shared" ca="1" si="2"/>
        <v>78170.651995712979</v>
      </c>
      <c r="P18" s="26">
        <f t="shared" ca="1" si="2"/>
        <v>77524.11896654492</v>
      </c>
      <c r="Q18" s="26">
        <f t="shared" ca="1" si="2"/>
        <v>76219.011417055648</v>
      </c>
      <c r="R18" s="26">
        <f t="shared" ca="1" si="2"/>
        <v>76022.473980439609</v>
      </c>
      <c r="S18" s="26">
        <f t="shared" ca="1" si="2"/>
        <v>76294.221270583323</v>
      </c>
      <c r="T18" s="26">
        <f t="shared" ca="1" si="2"/>
        <v>75557.419667965733</v>
      </c>
      <c r="U18" s="26">
        <f t="shared" ca="1" si="2"/>
        <v>73529.307407457556</v>
      </c>
      <c r="V18" s="26">
        <f t="shared" ca="1" si="2"/>
        <v>73089.266785410931</v>
      </c>
      <c r="W18" s="26">
        <f t="shared" ca="1" si="2"/>
        <v>72808.300134269928</v>
      </c>
      <c r="X18" s="26">
        <f t="shared" ca="1" si="2"/>
        <v>73033.072604687884</v>
      </c>
      <c r="Y18" s="26"/>
      <c r="AA18" s="26">
        <f ca="1">SUM(E18:Y18)</f>
        <v>1570762.1621176719</v>
      </c>
    </row>
    <row r="19" spans="1:27">
      <c r="E19" s="26"/>
      <c r="F19" s="26"/>
      <c r="G19" s="26"/>
      <c r="H19" s="26"/>
      <c r="I19" s="26"/>
      <c r="J19" s="26"/>
      <c r="K19" s="26"/>
      <c r="L19" s="26"/>
      <c r="M19" s="26"/>
      <c r="N19" s="26"/>
      <c r="O19" s="26"/>
      <c r="P19" s="26"/>
      <c r="Q19" s="26"/>
      <c r="R19" s="26"/>
      <c r="S19" s="26"/>
      <c r="T19" s="26"/>
      <c r="U19" s="26"/>
      <c r="V19" s="26"/>
      <c r="W19" s="26"/>
      <c r="X19" s="26"/>
      <c r="Y19" s="26"/>
    </row>
    <row r="20" spans="1:27">
      <c r="E20" s="26"/>
      <c r="F20" s="26"/>
      <c r="G20" s="26"/>
      <c r="H20" s="26"/>
      <c r="I20" s="26"/>
      <c r="J20" s="26"/>
      <c r="K20" s="26"/>
      <c r="L20" s="26"/>
      <c r="M20" s="26"/>
      <c r="N20" s="26"/>
      <c r="O20" s="26"/>
      <c r="P20" s="26"/>
      <c r="Q20" s="26"/>
      <c r="R20" s="26"/>
      <c r="S20" s="26"/>
      <c r="T20" s="26"/>
      <c r="U20" s="26"/>
      <c r="V20" s="26"/>
      <c r="W20" s="26"/>
      <c r="X20" s="26"/>
      <c r="Y20" s="26"/>
    </row>
    <row r="21" spans="1:27" ht="15">
      <c r="A21" s="45" t="str">
        <f>CONCATENATE("# HOMES APPLICABLE BY YEAR FOR MEASURE - ",C22)</f>
        <v># HOMES APPLICABLE BY YEAR FOR MEASURE - Behavior - New</v>
      </c>
      <c r="E21" s="26"/>
      <c r="F21" s="26"/>
      <c r="G21" s="26"/>
      <c r="H21" s="26"/>
      <c r="I21" s="26"/>
      <c r="J21" s="26"/>
      <c r="K21" s="26"/>
      <c r="L21" s="26"/>
      <c r="M21" s="26"/>
      <c r="N21" s="26"/>
      <c r="O21" s="26"/>
      <c r="P21" s="26"/>
      <c r="Q21" s="26"/>
      <c r="R21" s="26"/>
      <c r="S21" s="26"/>
      <c r="T21" s="26"/>
      <c r="U21" s="26"/>
      <c r="V21" s="26"/>
      <c r="W21" s="26"/>
      <c r="X21" s="26"/>
      <c r="Y21" s="26"/>
    </row>
    <row r="22" spans="1:27" ht="15">
      <c r="A22" s="54" t="s">
        <v>60</v>
      </c>
      <c r="B22" s="54"/>
      <c r="C22" s="54" t="str">
        <f>CONCATENATE(C8," - ",C7)</f>
        <v>Behavior - New</v>
      </c>
      <c r="D22" s="54"/>
      <c r="AA22" s="116">
        <v>0.85</v>
      </c>
    </row>
    <row r="23" spans="1:27">
      <c r="A23" s="46">
        <f>INDEX([2]!ResApplic,MATCH($C$22,[2]APPLIC!$B$9:$B$120,0)+1,MATCH($C23,[2]APPLIC!$C$8:$F$8,0)+1)</f>
        <v>0.48999999999999994</v>
      </c>
      <c r="B23" s="60">
        <v>1</v>
      </c>
      <c r="C23" s="7" t="str">
        <f>C13</f>
        <v>Single Family</v>
      </c>
      <c r="E23" s="26">
        <f ca="1">E13*$A23</f>
        <v>30716.021909999996</v>
      </c>
      <c r="F23" s="26">
        <f t="shared" ref="F23:X23" ca="1" si="3">F13*$A23</f>
        <v>29381.272689999998</v>
      </c>
      <c r="G23" s="26">
        <f t="shared" ca="1" si="3"/>
        <v>27848.665879999997</v>
      </c>
      <c r="H23" s="26">
        <f t="shared" ca="1" si="3"/>
        <v>26942.744569999995</v>
      </c>
      <c r="I23" s="26">
        <f t="shared" ca="1" si="3"/>
        <v>26218.662259999997</v>
      </c>
      <c r="J23" s="26">
        <f t="shared" ca="1" si="3"/>
        <v>24981.2045</v>
      </c>
      <c r="K23" s="26">
        <f t="shared" ca="1" si="3"/>
        <v>24285.217809999998</v>
      </c>
      <c r="L23" s="26">
        <f t="shared" ca="1" si="3"/>
        <v>24169.013819999996</v>
      </c>
      <c r="M23" s="26">
        <f t="shared" ca="1" si="3"/>
        <v>23919.727299999995</v>
      </c>
      <c r="N23" s="26">
        <f t="shared" ca="1" si="3"/>
        <v>24344.793479999997</v>
      </c>
      <c r="O23" s="26">
        <f t="shared" ca="1" si="3"/>
        <v>24514.767129999997</v>
      </c>
      <c r="P23" s="26">
        <f t="shared" ca="1" si="3"/>
        <v>24200.003869999997</v>
      </c>
      <c r="Q23" s="26">
        <f t="shared" ca="1" si="3"/>
        <v>23558.879539999994</v>
      </c>
      <c r="R23" s="26">
        <f t="shared" ca="1" si="3"/>
        <v>23583.234989999997</v>
      </c>
      <c r="S23" s="26">
        <f t="shared" ca="1" si="3"/>
        <v>23858.378809999998</v>
      </c>
      <c r="T23" s="26">
        <f t="shared" ca="1" si="3"/>
        <v>23756.603359999997</v>
      </c>
      <c r="U23" s="26">
        <f t="shared" ca="1" si="3"/>
        <v>22970.710489999994</v>
      </c>
      <c r="V23" s="26">
        <f t="shared" ca="1" si="3"/>
        <v>22931.401219999996</v>
      </c>
      <c r="W23" s="26">
        <f t="shared" ca="1" si="3"/>
        <v>22989.637229999997</v>
      </c>
      <c r="X23" s="26">
        <f t="shared" ca="1" si="3"/>
        <v>23145.711049999994</v>
      </c>
      <c r="Y23" s="26"/>
      <c r="AA23" s="26">
        <f ca="1">X23*$AA$22</f>
        <v>19673.854392499994</v>
      </c>
    </row>
    <row r="24" spans="1:27">
      <c r="A24" s="46"/>
      <c r="B24" s="60"/>
      <c r="E24" s="26"/>
      <c r="F24" s="26"/>
      <c r="G24" s="26"/>
      <c r="H24" s="26"/>
      <c r="I24" s="26"/>
      <c r="J24" s="26"/>
      <c r="K24" s="26"/>
      <c r="L24" s="26"/>
      <c r="M24" s="26"/>
      <c r="N24" s="26"/>
      <c r="O24" s="26"/>
      <c r="P24" s="26"/>
      <c r="Q24" s="26"/>
      <c r="R24" s="26"/>
      <c r="S24" s="26"/>
      <c r="T24" s="26"/>
      <c r="U24" s="26"/>
      <c r="V24" s="26"/>
      <c r="W24" s="26"/>
      <c r="X24" s="26"/>
      <c r="Y24" s="26"/>
      <c r="AA24" s="26"/>
    </row>
    <row r="25" spans="1:27">
      <c r="A25" s="46"/>
      <c r="B25" s="60"/>
      <c r="E25" s="26"/>
      <c r="F25" s="26"/>
      <c r="G25" s="26"/>
      <c r="H25" s="26"/>
      <c r="I25" s="26"/>
      <c r="J25" s="26"/>
      <c r="K25" s="26"/>
      <c r="L25" s="26"/>
      <c r="M25" s="26"/>
      <c r="N25" s="26"/>
      <c r="O25" s="26"/>
      <c r="P25" s="26"/>
      <c r="Q25" s="26"/>
      <c r="R25" s="26"/>
      <c r="S25" s="26"/>
      <c r="T25" s="26"/>
      <c r="U25" s="26"/>
      <c r="V25" s="26"/>
      <c r="W25" s="26"/>
      <c r="X25" s="26"/>
      <c r="Y25" s="26"/>
      <c r="AA25" s="26"/>
    </row>
    <row r="26" spans="1:27">
      <c r="A26" s="46"/>
      <c r="B26" s="60"/>
      <c r="C26"/>
      <c r="D26"/>
      <c r="E26" s="26"/>
      <c r="F26" s="26"/>
      <c r="G26" s="26"/>
      <c r="H26" s="26"/>
      <c r="I26" s="26"/>
      <c r="J26" s="26"/>
      <c r="K26" s="26"/>
      <c r="L26" s="26"/>
      <c r="M26" s="26"/>
      <c r="N26" s="26"/>
      <c r="O26" s="26"/>
      <c r="P26" s="26"/>
      <c r="Q26" s="26"/>
      <c r="R26" s="26"/>
      <c r="S26" s="26"/>
      <c r="T26" s="26"/>
      <c r="U26" s="26"/>
      <c r="V26" s="26"/>
      <c r="W26" s="26"/>
      <c r="X26" s="26"/>
      <c r="Y26" s="26"/>
      <c r="AA26" s="26"/>
    </row>
    <row r="27" spans="1:27">
      <c r="E27" s="26"/>
      <c r="F27" s="26"/>
      <c r="G27" s="26"/>
      <c r="H27" s="26"/>
      <c r="I27" s="26"/>
      <c r="J27" s="26"/>
      <c r="K27" s="26"/>
      <c r="L27" s="26"/>
      <c r="M27" s="26"/>
      <c r="N27" s="26"/>
      <c r="O27" s="26"/>
      <c r="P27" s="26"/>
      <c r="Q27" s="26"/>
      <c r="R27" s="26"/>
      <c r="S27" s="26"/>
      <c r="T27" s="26"/>
      <c r="U27" s="26"/>
      <c r="V27" s="26"/>
      <c r="W27" s="26"/>
      <c r="X27" s="26"/>
      <c r="Y27" s="26"/>
    </row>
    <row r="28" spans="1:27">
      <c r="E28" s="26">
        <f t="shared" ref="E28:X28" ca="1" si="4">SUM(E23:E26)</f>
        <v>30716.021909999996</v>
      </c>
      <c r="F28" s="26">
        <f t="shared" ca="1" si="4"/>
        <v>29381.272689999998</v>
      </c>
      <c r="G28" s="26">
        <f t="shared" ca="1" si="4"/>
        <v>27848.665879999997</v>
      </c>
      <c r="H28" s="26">
        <f t="shared" ca="1" si="4"/>
        <v>26942.744569999995</v>
      </c>
      <c r="I28" s="26">
        <f t="shared" ca="1" si="4"/>
        <v>26218.662259999997</v>
      </c>
      <c r="J28" s="26">
        <f t="shared" ca="1" si="4"/>
        <v>24981.2045</v>
      </c>
      <c r="K28" s="26">
        <f t="shared" ca="1" si="4"/>
        <v>24285.217809999998</v>
      </c>
      <c r="L28" s="26">
        <f t="shared" ca="1" si="4"/>
        <v>24169.013819999996</v>
      </c>
      <c r="M28" s="26">
        <f t="shared" ca="1" si="4"/>
        <v>23919.727299999995</v>
      </c>
      <c r="N28" s="26">
        <f t="shared" ca="1" si="4"/>
        <v>24344.793479999997</v>
      </c>
      <c r="O28" s="26">
        <f t="shared" ca="1" si="4"/>
        <v>24514.767129999997</v>
      </c>
      <c r="P28" s="26">
        <f t="shared" ca="1" si="4"/>
        <v>24200.003869999997</v>
      </c>
      <c r="Q28" s="26">
        <f t="shared" ca="1" si="4"/>
        <v>23558.879539999994</v>
      </c>
      <c r="R28" s="26">
        <f t="shared" ca="1" si="4"/>
        <v>23583.234989999997</v>
      </c>
      <c r="S28" s="26">
        <f t="shared" ca="1" si="4"/>
        <v>23858.378809999998</v>
      </c>
      <c r="T28" s="26">
        <f t="shared" ca="1" si="4"/>
        <v>23756.603359999997</v>
      </c>
      <c r="U28" s="26">
        <f t="shared" ca="1" si="4"/>
        <v>22970.710489999994</v>
      </c>
      <c r="V28" s="26">
        <f t="shared" ca="1" si="4"/>
        <v>22931.401219999996</v>
      </c>
      <c r="W28" s="26">
        <f t="shared" ca="1" si="4"/>
        <v>22989.637229999997</v>
      </c>
      <c r="X28" s="26">
        <f t="shared" ca="1" si="4"/>
        <v>23145.711049999994</v>
      </c>
      <c r="Y28" s="26"/>
      <c r="AA28" s="26">
        <f ca="1">X28*$AA$22</f>
        <v>19673.854392499994</v>
      </c>
    </row>
    <row r="29" spans="1:27">
      <c r="E29" s="26"/>
      <c r="F29" s="26"/>
      <c r="G29" s="26"/>
      <c r="H29" s="26"/>
      <c r="I29" s="26"/>
      <c r="J29" s="26"/>
      <c r="K29" s="26"/>
      <c r="L29" s="26"/>
      <c r="M29" s="26"/>
      <c r="N29" s="26"/>
      <c r="O29" s="26"/>
      <c r="P29" s="26"/>
      <c r="Q29" s="26"/>
      <c r="R29" s="26"/>
      <c r="S29" s="26"/>
      <c r="T29" s="26"/>
      <c r="U29" s="26"/>
      <c r="V29" s="26"/>
      <c r="W29" s="26"/>
      <c r="X29" s="26"/>
      <c r="Y29" s="26"/>
    </row>
    <row r="31" spans="1:27" ht="15.75" thickBot="1">
      <c r="A31" s="45" t="str">
        <f>CONCATENATE("# UNITS ACHIEVABLE BY YEAR FOR MEASURE - ",C32)</f>
        <v># UNITS ACHIEVABLE BY YEAR FOR MEASURE - Behavior - New</v>
      </c>
      <c r="D31" s="54" t="s">
        <v>62</v>
      </c>
      <c r="E31" s="7">
        <v>3</v>
      </c>
      <c r="F31" s="7">
        <v>4</v>
      </c>
      <c r="G31" s="7">
        <v>5</v>
      </c>
      <c r="H31" s="7">
        <v>6</v>
      </c>
      <c r="I31" s="7">
        <v>7</v>
      </c>
      <c r="J31" s="7">
        <v>8</v>
      </c>
      <c r="K31" s="7">
        <v>9</v>
      </c>
      <c r="L31" s="7">
        <v>10</v>
      </c>
      <c r="M31" s="7">
        <v>11</v>
      </c>
      <c r="N31" s="7">
        <v>12</v>
      </c>
      <c r="O31" s="7">
        <v>13</v>
      </c>
      <c r="P31" s="7">
        <v>14</v>
      </c>
      <c r="Q31" s="7">
        <v>15</v>
      </c>
      <c r="R31" s="7">
        <v>16</v>
      </c>
      <c r="S31" s="7">
        <v>17</v>
      </c>
      <c r="T31" s="7">
        <v>18</v>
      </c>
      <c r="U31" s="7">
        <v>19</v>
      </c>
      <c r="V31" s="7">
        <v>20</v>
      </c>
      <c r="W31" s="7">
        <v>21</v>
      </c>
      <c r="X31" s="7">
        <v>22</v>
      </c>
    </row>
    <row r="32" spans="1:27" ht="15.75" thickBot="1">
      <c r="C32" s="54" t="str">
        <f>CONCATENATE(C8," - ",C7)</f>
        <v>Behavior - New</v>
      </c>
      <c r="D32" s="54"/>
      <c r="E32" s="58">
        <f>VLOOKUP($C$32,[2]ACHIEV!$B$9:$X$79,MATCH(E$11,$E$11:$Y$11,0)+2,FALSE)</f>
        <v>4.2999999999999997E-2</v>
      </c>
      <c r="F32" s="58">
        <f>VLOOKUP($C$32,[2]ACHIEV!$B$9:$X$79,MATCH(F$11,$E$11:$Y$11,0)+2,FALSE)</f>
        <v>9.5797142280278316E-2</v>
      </c>
      <c r="G32" s="58">
        <f>VLOOKUP($C$32,[2]ACHIEV!$B$9:$X$79,MATCH(G$11,$E$11:$Y$11,0)+2,FALSE)</f>
        <v>0.16040539374775648</v>
      </c>
      <c r="H32" s="58">
        <f>VLOOKUP($C$32,[2]ACHIEV!$B$9:$X$79,MATCH(H$11,$E$11:$Y$11,0)+2,FALSE)</f>
        <v>0.23540539374775649</v>
      </c>
      <c r="I32" s="58">
        <f>VLOOKUP($C$32,[2]ACHIEV!$B$9:$X$79,MATCH(I$11,$E$11:$Y$11,0)+2,FALSE)</f>
        <v>0.32095239121809005</v>
      </c>
      <c r="J32" s="58">
        <f>VLOOKUP($C$32,[2]ACHIEV!$B$9:$X$79,MATCH(J$11,$E$11:$Y$11,0)+2,FALSE)</f>
        <v>0.42096711425629652</v>
      </c>
      <c r="K32" s="58">
        <f>VLOOKUP($C$32,[2]ACHIEV!$B$9:$X$79,MATCH(K$11,$E$11:$Y$11,0)+2,FALSE)</f>
        <v>0.53068481860864725</v>
      </c>
      <c r="L32" s="58">
        <f>VLOOKUP($C$32,[2]ACHIEV!$B$9:$X$79,MATCH(L$11,$E$11:$Y$11,0)+2,FALSE)</f>
        <v>0.642769203728351</v>
      </c>
      <c r="M32" s="58">
        <f>VLOOKUP($C$32,[2]ACHIEV!$B$9:$X$79,MATCH(M$11,$E$11:$Y$11,0)+2,FALSE)</f>
        <v>0.74839528535557953</v>
      </c>
      <c r="N32" s="58">
        <f>VLOOKUP($C$32,[2]ACHIEV!$B$9:$X$79,MATCH(N$11,$E$11:$Y$11,0)+2,FALSE)</f>
        <v>0.83918984935345187</v>
      </c>
      <c r="O32" s="58">
        <f>VLOOKUP($C$32,[2]ACHIEV!$B$9:$X$79,MATCH(O$11,$E$11:$Y$11,0)+2,FALSE)</f>
        <v>0.90945051634530116</v>
      </c>
      <c r="P32" s="58">
        <f>VLOOKUP($C$32,[2]ACHIEV!$B$9:$X$79,MATCH(P$11,$E$11:$Y$11,0)+2,FALSE)</f>
        <v>0.9576688767502457</v>
      </c>
      <c r="Q32" s="58">
        <f>VLOOKUP($C$32,[2]ACHIEV!$B$9:$X$79,MATCH(Q$11,$E$11:$Y$11,0)+2,FALSE)</f>
        <v>0.9865231113648858</v>
      </c>
      <c r="R32" s="58">
        <f>VLOOKUP($C$32,[2]ACHIEV!$B$9:$X$79,MATCH(R$11,$E$11:$Y$11,0)+2,FALSE)</f>
        <v>1.0012970762896924</v>
      </c>
      <c r="S32" s="58">
        <f>VLOOKUP($C$32,[2]ACHIEV!$B$9:$X$79,MATCH(S$11,$E$11:$Y$11,0)+2,FALSE)</f>
        <v>1.0076356106578106</v>
      </c>
      <c r="T32" s="58">
        <f>VLOOKUP($C$32,[2]ACHIEV!$B$9:$X$79,MATCH(T$11,$E$11:$Y$11,0)+2,FALSE)</f>
        <v>1.0098624683774413</v>
      </c>
      <c r="U32" s="58">
        <f>VLOOKUP($C$32,[2]ACHIEV!$B$9:$X$79,MATCH(U$11,$E$11:$Y$11,0)+2,FALSE)</f>
        <v>1.0104871783970797</v>
      </c>
      <c r="V32" s="58">
        <f>VLOOKUP($C$32,[2]ACHIEV!$B$9:$X$79,MATCH(V$11,$E$11:$Y$11,0)+2,FALSE)</f>
        <v>1.010623336815976</v>
      </c>
      <c r="W32" s="58">
        <f>VLOOKUP($C$32,[2]ACHIEV!$B$9:$X$79,MATCH(W$11,$E$11:$Y$11,0)+2,FALSE)</f>
        <v>1.0106457174525985</v>
      </c>
      <c r="X32" s="58">
        <f>VLOOKUP($C$32,[2]ACHIEV!$B$9:$X$79,MATCH(X$11,$E$11:$Y$11,0)+2,FALSE)</f>
        <v>1.0106484038909742</v>
      </c>
      <c r="Y32" s="58"/>
      <c r="AA32" s="109">
        <v>0.85</v>
      </c>
    </row>
    <row r="33" spans="1:80">
      <c r="C33" s="7" t="str">
        <f>C23</f>
        <v>Single Family</v>
      </c>
      <c r="E33" s="26">
        <f ca="1">E23*E$32*$AA$32</f>
        <v>1122.6706008104998</v>
      </c>
      <c r="F33" s="26">
        <f t="shared" ref="F33:X33" ca="1" si="5">F23*F$32*$AA$32</f>
        <v>2392.4456662206476</v>
      </c>
      <c r="G33" s="26">
        <f t="shared" ca="1" si="5"/>
        <v>3797.0147834564441</v>
      </c>
      <c r="H33" s="26">
        <f t="shared" ca="1" si="5"/>
        <v>5391.0972850241651</v>
      </c>
      <c r="I33" s="26">
        <f t="shared" ca="1" si="5"/>
        <v>7152.7009948535178</v>
      </c>
      <c r="J33" s="26">
        <f t="shared" ca="1" si="5"/>
        <v>8938.8257336596962</v>
      </c>
      <c r="K33" s="26">
        <f t="shared" ca="1" si="5"/>
        <v>10954.626947115637</v>
      </c>
      <c r="L33" s="26">
        <f t="shared" ca="1" si="5"/>
        <v>13204.833102783772</v>
      </c>
      <c r="M33" s="26">
        <f t="shared" ca="1" si="5"/>
        <v>15216.199467564469</v>
      </c>
      <c r="N33" s="26">
        <f t="shared" ca="1" si="5"/>
        <v>17365.418037068779</v>
      </c>
      <c r="O33" s="26">
        <f t="shared" ca="1" si="5"/>
        <v>18950.722480793815</v>
      </c>
      <c r="P33" s="26">
        <f t="shared" ca="1" si="5"/>
        <v>19699.251945004318</v>
      </c>
      <c r="Q33" s="26">
        <f t="shared" ca="1" si="5"/>
        <v>19755.172272460641</v>
      </c>
      <c r="R33" s="26">
        <f t="shared" ca="1" si="5"/>
        <v>20071.750608198807</v>
      </c>
      <c r="S33" s="26">
        <f t="shared" ca="1" si="5"/>
        <v>20434.469286291758</v>
      </c>
      <c r="T33" s="26">
        <f t="shared" ca="1" si="5"/>
        <v>20392.266792984399</v>
      </c>
      <c r="U33" s="26">
        <f t="shared" ca="1" si="5"/>
        <v>19729.867164493848</v>
      </c>
      <c r="V33" s="26">
        <f t="shared" ca="1" si="5"/>
        <v>19698.757835998989</v>
      </c>
      <c r="W33" s="26">
        <f t="shared" ca="1" si="5"/>
        <v>19749.221650445066</v>
      </c>
      <c r="X33" s="26">
        <f t="shared" ca="1" si="5"/>
        <v>19883.349540163552</v>
      </c>
      <c r="Y33" s="26"/>
      <c r="AA33" s="26">
        <f t="shared" ref="AA33" ca="1" si="6">SUM(E33:Y33)</f>
        <v>283900.66219539283</v>
      </c>
    </row>
    <row r="34" spans="1:80">
      <c r="E34" s="26"/>
      <c r="F34" s="26"/>
      <c r="G34" s="26"/>
      <c r="H34" s="26"/>
      <c r="I34" s="26"/>
      <c r="J34" s="26"/>
      <c r="K34" s="26"/>
      <c r="L34" s="26"/>
      <c r="M34" s="26"/>
      <c r="N34" s="26"/>
      <c r="O34" s="26"/>
      <c r="P34" s="26"/>
      <c r="Q34" s="26"/>
      <c r="R34" s="26"/>
      <c r="S34" s="26"/>
      <c r="T34" s="26"/>
      <c r="U34" s="26"/>
      <c r="V34" s="26"/>
      <c r="W34" s="26"/>
      <c r="X34" s="26"/>
      <c r="Y34" s="26"/>
      <c r="AA34" s="26"/>
    </row>
    <row r="35" spans="1:80">
      <c r="E35" s="26"/>
      <c r="F35" s="26"/>
      <c r="G35" s="26"/>
      <c r="H35" s="26"/>
      <c r="I35" s="26"/>
      <c r="J35" s="26"/>
      <c r="K35" s="26"/>
      <c r="L35" s="26"/>
      <c r="M35" s="26"/>
      <c r="N35" s="26"/>
      <c r="O35" s="26"/>
      <c r="P35" s="26"/>
      <c r="Q35" s="26"/>
      <c r="R35" s="26"/>
      <c r="S35" s="26"/>
      <c r="T35" s="26"/>
      <c r="U35" s="26"/>
      <c r="V35" s="26"/>
      <c r="W35" s="26"/>
      <c r="X35" s="26"/>
      <c r="Y35" s="26"/>
      <c r="AA35" s="26"/>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row>
    <row r="36" spans="1:80">
      <c r="E36" s="26"/>
      <c r="F36" s="26"/>
      <c r="G36" s="26"/>
      <c r="H36" s="26"/>
      <c r="I36" s="26"/>
      <c r="J36" s="26"/>
      <c r="K36" s="26"/>
      <c r="L36" s="26"/>
      <c r="M36" s="26"/>
      <c r="N36" s="26"/>
      <c r="O36" s="26"/>
      <c r="P36" s="26"/>
      <c r="Q36" s="26"/>
      <c r="R36" s="26"/>
      <c r="S36" s="26"/>
      <c r="T36" s="26"/>
      <c r="U36" s="26"/>
      <c r="V36" s="26"/>
      <c r="W36" s="26"/>
      <c r="X36" s="26"/>
      <c r="Y36" s="26"/>
      <c r="AA36" s="26"/>
    </row>
    <row r="37" spans="1:80">
      <c r="E37" s="26"/>
      <c r="F37" s="26"/>
      <c r="G37" s="26"/>
      <c r="H37" s="26"/>
      <c r="I37" s="26"/>
      <c r="J37" s="26"/>
      <c r="K37" s="26"/>
      <c r="L37" s="26"/>
      <c r="M37" s="26"/>
      <c r="N37" s="26"/>
      <c r="O37" s="26"/>
      <c r="P37" s="26"/>
      <c r="Q37" s="26"/>
      <c r="R37" s="26"/>
      <c r="S37" s="26"/>
      <c r="T37" s="26"/>
      <c r="U37" s="26"/>
      <c r="V37" s="26"/>
      <c r="W37" s="26"/>
      <c r="X37" s="26"/>
      <c r="Y37" s="26"/>
    </row>
    <row r="38" spans="1:80">
      <c r="E38" s="26">
        <f t="shared" ref="E38:X38" ca="1" si="7">SUM(E33:E36)</f>
        <v>1122.6706008104998</v>
      </c>
      <c r="F38" s="26">
        <f t="shared" ca="1" si="7"/>
        <v>2392.4456662206476</v>
      </c>
      <c r="G38" s="26">
        <f t="shared" ca="1" si="7"/>
        <v>3797.0147834564441</v>
      </c>
      <c r="H38" s="26">
        <f t="shared" ca="1" si="7"/>
        <v>5391.0972850241651</v>
      </c>
      <c r="I38" s="26">
        <f t="shared" ca="1" si="7"/>
        <v>7152.7009948535178</v>
      </c>
      <c r="J38" s="26">
        <f t="shared" ca="1" si="7"/>
        <v>8938.8257336596962</v>
      </c>
      <c r="K38" s="26">
        <f t="shared" ca="1" si="7"/>
        <v>10954.626947115637</v>
      </c>
      <c r="L38" s="26">
        <f t="shared" ca="1" si="7"/>
        <v>13204.833102783772</v>
      </c>
      <c r="M38" s="26">
        <f t="shared" ca="1" si="7"/>
        <v>15216.199467564469</v>
      </c>
      <c r="N38" s="26">
        <f t="shared" ca="1" si="7"/>
        <v>17365.418037068779</v>
      </c>
      <c r="O38" s="26">
        <f t="shared" ca="1" si="7"/>
        <v>18950.722480793815</v>
      </c>
      <c r="P38" s="26">
        <f t="shared" ca="1" si="7"/>
        <v>19699.251945004318</v>
      </c>
      <c r="Q38" s="26">
        <f t="shared" ca="1" si="7"/>
        <v>19755.172272460641</v>
      </c>
      <c r="R38" s="26">
        <f t="shared" ca="1" si="7"/>
        <v>20071.750608198807</v>
      </c>
      <c r="S38" s="26">
        <f t="shared" ca="1" si="7"/>
        <v>20434.469286291758</v>
      </c>
      <c r="T38" s="26">
        <f t="shared" ca="1" si="7"/>
        <v>20392.266792984399</v>
      </c>
      <c r="U38" s="26">
        <f t="shared" ca="1" si="7"/>
        <v>19729.867164493848</v>
      </c>
      <c r="V38" s="26">
        <f t="shared" ca="1" si="7"/>
        <v>19698.757835998989</v>
      </c>
      <c r="W38" s="26">
        <f t="shared" ca="1" si="7"/>
        <v>19749.221650445066</v>
      </c>
      <c r="X38" s="26">
        <f t="shared" ca="1" si="7"/>
        <v>19883.349540163552</v>
      </c>
      <c r="Y38" s="26"/>
      <c r="AA38" s="26">
        <f ca="1">SUM(E38:Y38)</f>
        <v>283900.66219539283</v>
      </c>
    </row>
    <row r="40" spans="1:80">
      <c r="AA40"/>
      <c r="AB40"/>
      <c r="AC40"/>
      <c r="AD40"/>
    </row>
    <row r="41" spans="1:80" ht="15">
      <c r="A41" s="45" t="s">
        <v>64</v>
      </c>
      <c r="C41" s="54" t="str">
        <f>C8</f>
        <v>Behavior</v>
      </c>
      <c r="D41" s="54"/>
      <c r="E41" s="7" t="s">
        <v>182</v>
      </c>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row>
    <row r="42" spans="1:80" ht="15">
      <c r="A42" s="54" t="s">
        <v>65</v>
      </c>
      <c r="B42" s="54" t="s">
        <v>24</v>
      </c>
      <c r="C42" s="54">
        <v>1</v>
      </c>
      <c r="D42" s="54"/>
      <c r="E42" s="48">
        <f t="shared" ref="E42:X42" si="8">E11</f>
        <v>2016</v>
      </c>
      <c r="F42" s="49">
        <f t="shared" si="8"/>
        <v>2017</v>
      </c>
      <c r="G42" s="49">
        <f t="shared" si="8"/>
        <v>2018</v>
      </c>
      <c r="H42" s="49">
        <f t="shared" si="8"/>
        <v>2019</v>
      </c>
      <c r="I42" s="49">
        <f t="shared" si="8"/>
        <v>2020</v>
      </c>
      <c r="J42" s="49">
        <f t="shared" si="8"/>
        <v>2021</v>
      </c>
      <c r="K42" s="49">
        <f t="shared" si="8"/>
        <v>2022</v>
      </c>
      <c r="L42" s="49">
        <f t="shared" si="8"/>
        <v>2023</v>
      </c>
      <c r="M42" s="49">
        <f t="shared" si="8"/>
        <v>2024</v>
      </c>
      <c r="N42" s="49">
        <f t="shared" si="8"/>
        <v>2025</v>
      </c>
      <c r="O42" s="49">
        <f t="shared" si="8"/>
        <v>2026</v>
      </c>
      <c r="P42" s="49">
        <f t="shared" si="8"/>
        <v>2027</v>
      </c>
      <c r="Q42" s="49">
        <f t="shared" si="8"/>
        <v>2028</v>
      </c>
      <c r="R42" s="49">
        <f t="shared" si="8"/>
        <v>2029</v>
      </c>
      <c r="S42" s="49">
        <f t="shared" si="8"/>
        <v>2030</v>
      </c>
      <c r="T42" s="49">
        <f t="shared" si="8"/>
        <v>2031</v>
      </c>
      <c r="U42" s="49">
        <f t="shared" si="8"/>
        <v>2032</v>
      </c>
      <c r="V42" s="49">
        <f t="shared" si="8"/>
        <v>2033</v>
      </c>
      <c r="W42" s="49">
        <f t="shared" si="8"/>
        <v>2034</v>
      </c>
      <c r="X42" s="49">
        <f t="shared" si="8"/>
        <v>2035</v>
      </c>
      <c r="Y42" s="50" t="s">
        <v>61</v>
      </c>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row>
    <row r="43" spans="1:80" ht="15">
      <c r="A43" s="54" t="s">
        <v>46</v>
      </c>
      <c r="B43" s="54" t="s">
        <v>66</v>
      </c>
      <c r="C43" s="54" t="s">
        <v>67</v>
      </c>
      <c r="D43" s="54" t="s">
        <v>68</v>
      </c>
      <c r="E43" s="51" t="str">
        <f>CONCATENATE("aMW_",E$11)</f>
        <v>aMW_2016</v>
      </c>
      <c r="F43" s="52" t="str">
        <f t="shared" ref="F43:X43" si="9">CONCATENATE("aMW_",F$11)</f>
        <v>aMW_2017</v>
      </c>
      <c r="G43" s="52" t="str">
        <f t="shared" si="9"/>
        <v>aMW_2018</v>
      </c>
      <c r="H43" s="52" t="str">
        <f t="shared" si="9"/>
        <v>aMW_2019</v>
      </c>
      <c r="I43" s="52" t="str">
        <f t="shared" si="9"/>
        <v>aMW_2020</v>
      </c>
      <c r="J43" s="52" t="str">
        <f t="shared" si="9"/>
        <v>aMW_2021</v>
      </c>
      <c r="K43" s="52" t="str">
        <f t="shared" si="9"/>
        <v>aMW_2022</v>
      </c>
      <c r="L43" s="52" t="str">
        <f t="shared" si="9"/>
        <v>aMW_2023</v>
      </c>
      <c r="M43" s="52" t="str">
        <f t="shared" si="9"/>
        <v>aMW_2024</v>
      </c>
      <c r="N43" s="52" t="str">
        <f t="shared" si="9"/>
        <v>aMW_2025</v>
      </c>
      <c r="O43" s="52" t="str">
        <f t="shared" si="9"/>
        <v>aMW_2026</v>
      </c>
      <c r="P43" s="52" t="str">
        <f t="shared" si="9"/>
        <v>aMW_2027</v>
      </c>
      <c r="Q43" s="52" t="str">
        <f t="shared" si="9"/>
        <v>aMW_2028</v>
      </c>
      <c r="R43" s="52" t="str">
        <f t="shared" si="9"/>
        <v>aMW_2029</v>
      </c>
      <c r="S43" s="52" t="str">
        <f t="shared" si="9"/>
        <v>aMW_2030</v>
      </c>
      <c r="T43" s="52" t="str">
        <f t="shared" si="9"/>
        <v>aMW_2031</v>
      </c>
      <c r="U43" s="52" t="str">
        <f t="shared" si="9"/>
        <v>aMW_2032</v>
      </c>
      <c r="V43" s="52" t="str">
        <f t="shared" si="9"/>
        <v>aMW_2033</v>
      </c>
      <c r="W43" s="52" t="str">
        <f t="shared" si="9"/>
        <v>aMW_2034</v>
      </c>
      <c r="X43" s="52" t="str">
        <f t="shared" si="9"/>
        <v>aMW_2035</v>
      </c>
      <c r="Y43" s="53" t="s">
        <v>61</v>
      </c>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row>
    <row r="44" spans="1:80">
      <c r="A44" s="47">
        <f t="shared" ref="A44" si="10">VLOOKUP($D44,MeasureOutput,3,FALSE)</f>
        <v>184.760495882323</v>
      </c>
      <c r="B44" s="47">
        <f t="shared" ref="B44" si="11">VLOOKUP($D44,MeasureOutput,11,FALSE)</f>
        <v>30.159149080287889</v>
      </c>
      <c r="C44" s="7" t="str">
        <f>C13</f>
        <v>Single Family</v>
      </c>
      <c r="D44" s="7" t="s">
        <v>460</v>
      </c>
      <c r="E44" s="20">
        <f ca="1">VLOOKUP($C44,$C$33:$Y$36,E$31,FALSE)*$C$42*$A44/8760/1000</f>
        <v>2.3678673164184177E-2</v>
      </c>
      <c r="F44" s="20">
        <f t="shared" ref="F44:X44" ca="1" si="12">VLOOKUP($C44,$C$33:$Y$36,F$31,FALSE)*$C$42*$A44/8760/1000</f>
        <v>5.0459982609867747E-2</v>
      </c>
      <c r="G44" s="20">
        <f t="shared" ca="1" si="12"/>
        <v>8.0084284733324657E-2</v>
      </c>
      <c r="H44" s="20">
        <f t="shared" ca="1" si="12"/>
        <v>0.11370568581403082</v>
      </c>
      <c r="I44" s="20">
        <f t="shared" ca="1" si="12"/>
        <v>0.15086034049168048</v>
      </c>
      <c r="J44" s="20">
        <f t="shared" ca="1" si="12"/>
        <v>0.18853217752929627</v>
      </c>
      <c r="K44" s="20">
        <f t="shared" ca="1" si="12"/>
        <v>0.23104820855650038</v>
      </c>
      <c r="L44" s="20">
        <f t="shared" ca="1" si="12"/>
        <v>0.2785081634832926</v>
      </c>
      <c r="M44" s="20">
        <f t="shared" ca="1" si="12"/>
        <v>0.32093065742825921</v>
      </c>
      <c r="N44" s="20">
        <f t="shared" ca="1" si="12"/>
        <v>0.36626064471834058</v>
      </c>
      <c r="O44" s="20">
        <f t="shared" ca="1" si="12"/>
        <v>0.39969690443832773</v>
      </c>
      <c r="P44" s="20">
        <f t="shared" ca="1" si="12"/>
        <v>0.41548442441436229</v>
      </c>
      <c r="Q44" s="20">
        <f t="shared" ca="1" si="12"/>
        <v>0.41666386133567868</v>
      </c>
      <c r="R44" s="20">
        <f t="shared" ca="1" si="12"/>
        <v>0.42334093557044861</v>
      </c>
      <c r="S44" s="20">
        <f t="shared" ca="1" si="12"/>
        <v>0.43099117333645709</v>
      </c>
      <c r="T44" s="20">
        <f t="shared" ca="1" si="12"/>
        <v>0.43010106447904406</v>
      </c>
      <c r="U44" s="20">
        <f t="shared" ca="1" si="12"/>
        <v>0.41613014166715129</v>
      </c>
      <c r="V44" s="20">
        <f t="shared" ca="1" si="12"/>
        <v>0.41547400297317</v>
      </c>
      <c r="W44" s="20">
        <f t="shared" ca="1" si="12"/>
        <v>0.41653835450070092</v>
      </c>
      <c r="X44" s="20">
        <f t="shared" ca="1" si="12"/>
        <v>0.41936729689979191</v>
      </c>
      <c r="Y44" s="117">
        <f ca="1">SUM(E44:X44)</f>
        <v>5.9878569781439097</v>
      </c>
      <c r="AA44" s="26">
        <f ca="1">SUM(E44:X44)</f>
        <v>5.9878569781439097</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row>
    <row r="45" spans="1:80">
      <c r="A45" s="47"/>
      <c r="B45" s="47"/>
      <c r="E45" s="20"/>
      <c r="F45" s="20"/>
      <c r="G45" s="20"/>
      <c r="H45" s="20"/>
      <c r="I45" s="20"/>
      <c r="J45" s="20"/>
      <c r="K45" s="20"/>
      <c r="L45" s="20"/>
      <c r="M45" s="20"/>
      <c r="N45" s="20"/>
      <c r="O45" s="20"/>
      <c r="P45" s="20"/>
      <c r="Q45" s="20"/>
      <c r="R45" s="20"/>
      <c r="S45" s="20"/>
      <c r="T45" s="20"/>
      <c r="U45" s="20"/>
      <c r="V45" s="20"/>
      <c r="W45" s="20"/>
      <c r="X45" s="20"/>
      <c r="Y45" s="114"/>
      <c r="AA45" s="26"/>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row>
    <row r="46" spans="1:80">
      <c r="A46" s="47"/>
      <c r="B46" s="47"/>
      <c r="E46" s="20"/>
      <c r="F46" s="20"/>
      <c r="G46" s="20"/>
      <c r="H46" s="20"/>
      <c r="I46" s="20"/>
      <c r="J46" s="20"/>
      <c r="K46" s="20"/>
      <c r="L46" s="20"/>
      <c r="M46" s="20"/>
      <c r="N46" s="20"/>
      <c r="O46" s="20"/>
      <c r="P46" s="20"/>
      <c r="Q46" s="20"/>
      <c r="R46" s="20"/>
      <c r="S46" s="20"/>
      <c r="T46" s="20"/>
      <c r="U46" s="20"/>
      <c r="V46" s="20"/>
      <c r="W46" s="20"/>
      <c r="X46" s="20"/>
      <c r="Y46" s="114"/>
      <c r="AA46" s="2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row>
    <row r="47" spans="1:80">
      <c r="A47" s="47"/>
      <c r="B47" s="47"/>
      <c r="E47" s="20"/>
      <c r="F47" s="20"/>
      <c r="G47" s="20"/>
      <c r="H47" s="20"/>
      <c r="I47" s="20"/>
      <c r="J47" s="20"/>
      <c r="K47" s="20"/>
      <c r="L47" s="20"/>
      <c r="M47" s="20"/>
      <c r="N47" s="20"/>
      <c r="O47" s="20"/>
      <c r="P47" s="20"/>
      <c r="Q47" s="20"/>
      <c r="R47" s="20"/>
      <c r="S47" s="20"/>
      <c r="T47" s="20"/>
      <c r="U47" s="20"/>
      <c r="V47" s="20"/>
      <c r="W47" s="20"/>
      <c r="X47" s="20"/>
      <c r="Y47" s="114"/>
      <c r="AA47" s="26"/>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row>
    <row r="48" spans="1:80">
      <c r="AA48" s="26"/>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c r="BW48"/>
      <c r="BX48"/>
      <c r="BY48"/>
      <c r="BZ48"/>
      <c r="CA48"/>
      <c r="CB48"/>
    </row>
    <row r="49" spans="1:80">
      <c r="B49" s="57">
        <f ca="1">SUMPRODUCT(B44:B47,AA44:AA47)/SUM(AA44:AA47)</f>
        <v>30.159149080287893</v>
      </c>
      <c r="E49" s="20">
        <f t="shared" ref="E49:Y49" ca="1" si="13">SUM(E44:E47)</f>
        <v>2.3678673164184177E-2</v>
      </c>
      <c r="F49" s="20">
        <f t="shared" ca="1" si="13"/>
        <v>5.0459982609867747E-2</v>
      </c>
      <c r="G49" s="20">
        <f t="shared" ca="1" si="13"/>
        <v>8.0084284733324657E-2</v>
      </c>
      <c r="H49" s="20">
        <f t="shared" ca="1" si="13"/>
        <v>0.11370568581403082</v>
      </c>
      <c r="I49" s="20">
        <f t="shared" ca="1" si="13"/>
        <v>0.15086034049168048</v>
      </c>
      <c r="J49" s="20">
        <f t="shared" ca="1" si="13"/>
        <v>0.18853217752929627</v>
      </c>
      <c r="K49" s="20">
        <f t="shared" ca="1" si="13"/>
        <v>0.23104820855650038</v>
      </c>
      <c r="L49" s="20">
        <f t="shared" ca="1" si="13"/>
        <v>0.2785081634832926</v>
      </c>
      <c r="M49" s="20">
        <f t="shared" ca="1" si="13"/>
        <v>0.32093065742825921</v>
      </c>
      <c r="N49" s="20">
        <f t="shared" ca="1" si="13"/>
        <v>0.36626064471834058</v>
      </c>
      <c r="O49" s="20">
        <f t="shared" ca="1" si="13"/>
        <v>0.39969690443832773</v>
      </c>
      <c r="P49" s="20">
        <f t="shared" ca="1" si="13"/>
        <v>0.41548442441436229</v>
      </c>
      <c r="Q49" s="20">
        <f t="shared" ca="1" si="13"/>
        <v>0.41666386133567868</v>
      </c>
      <c r="R49" s="20">
        <f t="shared" ca="1" si="13"/>
        <v>0.42334093557044861</v>
      </c>
      <c r="S49" s="20">
        <f t="shared" ca="1" si="13"/>
        <v>0.43099117333645709</v>
      </c>
      <c r="T49" s="20">
        <f t="shared" ca="1" si="13"/>
        <v>0.43010106447904406</v>
      </c>
      <c r="U49" s="20">
        <f t="shared" ca="1" si="13"/>
        <v>0.41613014166715129</v>
      </c>
      <c r="V49" s="20">
        <f t="shared" ca="1" si="13"/>
        <v>0.41547400297317</v>
      </c>
      <c r="W49" s="20">
        <f t="shared" ca="1" si="13"/>
        <v>0.41653835450070092</v>
      </c>
      <c r="X49" s="20">
        <f t="shared" ca="1" si="13"/>
        <v>0.41936729689979191</v>
      </c>
      <c r="Y49" s="20">
        <f t="shared" ca="1" si="13"/>
        <v>5.9878569781439097</v>
      </c>
      <c r="AA49" s="20">
        <f ca="1">SUM(E49:X49)</f>
        <v>5.9878569781439097</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row>
    <row r="50" spans="1:8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row>
    <row r="51" spans="1:80">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row>
    <row r="52" spans="1:80" ht="15">
      <c r="A52" s="45" t="s">
        <v>69</v>
      </c>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row>
    <row r="53" spans="1:80" ht="15">
      <c r="E53" s="48">
        <f t="shared" ref="E53:X53" si="14">E11</f>
        <v>2016</v>
      </c>
      <c r="F53" s="49">
        <f t="shared" si="14"/>
        <v>2017</v>
      </c>
      <c r="G53" s="49">
        <f t="shared" si="14"/>
        <v>2018</v>
      </c>
      <c r="H53" s="49">
        <f t="shared" si="14"/>
        <v>2019</v>
      </c>
      <c r="I53" s="49">
        <f t="shared" si="14"/>
        <v>2020</v>
      </c>
      <c r="J53" s="49">
        <f t="shared" si="14"/>
        <v>2021</v>
      </c>
      <c r="K53" s="49">
        <f t="shared" si="14"/>
        <v>2022</v>
      </c>
      <c r="L53" s="49">
        <f t="shared" si="14"/>
        <v>2023</v>
      </c>
      <c r="M53" s="49">
        <f t="shared" si="14"/>
        <v>2024</v>
      </c>
      <c r="N53" s="49">
        <f t="shared" si="14"/>
        <v>2025</v>
      </c>
      <c r="O53" s="49">
        <f t="shared" si="14"/>
        <v>2026</v>
      </c>
      <c r="P53" s="49">
        <f t="shared" si="14"/>
        <v>2027</v>
      </c>
      <c r="Q53" s="49">
        <f t="shared" si="14"/>
        <v>2028</v>
      </c>
      <c r="R53" s="49">
        <f t="shared" si="14"/>
        <v>2029</v>
      </c>
      <c r="S53" s="49">
        <f t="shared" si="14"/>
        <v>2030</v>
      </c>
      <c r="T53" s="49">
        <f t="shared" si="14"/>
        <v>2031</v>
      </c>
      <c r="U53" s="49">
        <f t="shared" si="14"/>
        <v>2032</v>
      </c>
      <c r="V53" s="49">
        <f t="shared" si="14"/>
        <v>2033</v>
      </c>
      <c r="W53" s="49">
        <f t="shared" si="14"/>
        <v>2034</v>
      </c>
      <c r="X53" s="49">
        <f t="shared" si="14"/>
        <v>2035</v>
      </c>
      <c r="Y53" s="110" t="s">
        <v>61</v>
      </c>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row>
    <row r="54" spans="1:80" ht="15">
      <c r="C54" s="39" t="s">
        <v>66</v>
      </c>
      <c r="D54" s="39" t="s">
        <v>66</v>
      </c>
      <c r="E54" s="51" t="str">
        <f>CONCATENATE("aMW_",E$11)</f>
        <v>aMW_2016</v>
      </c>
      <c r="F54" s="52" t="str">
        <f t="shared" ref="F54:X54" si="15">CONCATENATE("aMW_",F$11)</f>
        <v>aMW_2017</v>
      </c>
      <c r="G54" s="52" t="str">
        <f t="shared" si="15"/>
        <v>aMW_2018</v>
      </c>
      <c r="H54" s="52" t="str">
        <f t="shared" si="15"/>
        <v>aMW_2019</v>
      </c>
      <c r="I54" s="52" t="str">
        <f t="shared" si="15"/>
        <v>aMW_2020</v>
      </c>
      <c r="J54" s="52" t="str">
        <f t="shared" si="15"/>
        <v>aMW_2021</v>
      </c>
      <c r="K54" s="52" t="str">
        <f t="shared" si="15"/>
        <v>aMW_2022</v>
      </c>
      <c r="L54" s="52" t="str">
        <f t="shared" si="15"/>
        <v>aMW_2023</v>
      </c>
      <c r="M54" s="52" t="str">
        <f t="shared" si="15"/>
        <v>aMW_2024</v>
      </c>
      <c r="N54" s="52" t="str">
        <f t="shared" si="15"/>
        <v>aMW_2025</v>
      </c>
      <c r="O54" s="52" t="str">
        <f t="shared" si="15"/>
        <v>aMW_2026</v>
      </c>
      <c r="P54" s="52" t="str">
        <f t="shared" si="15"/>
        <v>aMW_2027</v>
      </c>
      <c r="Q54" s="52" t="str">
        <f t="shared" si="15"/>
        <v>aMW_2028</v>
      </c>
      <c r="R54" s="52" t="str">
        <f t="shared" si="15"/>
        <v>aMW_2029</v>
      </c>
      <c r="S54" s="52" t="str">
        <f t="shared" si="15"/>
        <v>aMW_2030</v>
      </c>
      <c r="T54" s="52" t="str">
        <f t="shared" si="15"/>
        <v>aMW_2031</v>
      </c>
      <c r="U54" s="52" t="str">
        <f t="shared" si="15"/>
        <v>aMW_2032</v>
      </c>
      <c r="V54" s="52" t="str">
        <f t="shared" si="15"/>
        <v>aMW_2033</v>
      </c>
      <c r="W54" s="52" t="str">
        <f t="shared" si="15"/>
        <v>aMW_2034</v>
      </c>
      <c r="X54" s="52" t="str">
        <f t="shared" si="15"/>
        <v>aMW_2035</v>
      </c>
      <c r="Y54" s="111" t="s">
        <v>61</v>
      </c>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row>
    <row r="55" spans="1:80">
      <c r="B55" s="7" t="s">
        <v>70</v>
      </c>
      <c r="C55" s="40" t="s">
        <v>71</v>
      </c>
      <c r="D55" s="40" t="s">
        <v>72</v>
      </c>
      <c r="E55" s="20">
        <f>DSUM($B$43:$Y$47,E$43,$C$54:$D55)</f>
        <v>0</v>
      </c>
      <c r="F55" s="20">
        <f>DSUM($B$43:$Y$47,F$43,$C$54:$D55)</f>
        <v>0</v>
      </c>
      <c r="G55" s="20">
        <f>DSUM($B$43:$Y$47,G$43,$C$54:$D55)</f>
        <v>0</v>
      </c>
      <c r="H55" s="20">
        <f>DSUM($B$43:$Y$47,H$43,$C$54:$D55)</f>
        <v>0</v>
      </c>
      <c r="I55" s="20">
        <f>DSUM($B$43:$Y$47,I$43,$C$54:$D55)</f>
        <v>0</v>
      </c>
      <c r="J55" s="20">
        <f>DSUM($B$43:$Y$47,J$43,$C$54:$D55)</f>
        <v>0</v>
      </c>
      <c r="K55" s="20">
        <f>DSUM($B$43:$Y$47,K$43,$C$54:$D55)</f>
        <v>0</v>
      </c>
      <c r="L55" s="20">
        <f>DSUM($B$43:$Y$47,L$43,$C$54:$D55)</f>
        <v>0</v>
      </c>
      <c r="M55" s="20">
        <f>DSUM($B$43:$Y$47,M$43,$C$54:$D55)</f>
        <v>0</v>
      </c>
      <c r="N55" s="20">
        <f>DSUM($B$43:$Y$47,N$43,$C$54:$D55)</f>
        <v>0</v>
      </c>
      <c r="O55" s="20">
        <f>DSUM($B$43:$Y$47,O$43,$C$54:$D55)</f>
        <v>0</v>
      </c>
      <c r="P55" s="20">
        <f>DSUM($B$43:$Y$47,P$43,$C$54:$D55)</f>
        <v>0</v>
      </c>
      <c r="Q55" s="20">
        <f>DSUM($B$43:$Y$47,Q$43,$C$54:$D55)</f>
        <v>0</v>
      </c>
      <c r="R55" s="20">
        <f>DSUM($B$43:$Y$47,R$43,$C$54:$D55)</f>
        <v>0</v>
      </c>
      <c r="S55" s="20">
        <f>DSUM($B$43:$Y$47,S$43,$C$54:$D55)</f>
        <v>0</v>
      </c>
      <c r="T55" s="20">
        <f>DSUM($B$43:$Y$47,T$43,$C$54:$D55)</f>
        <v>0</v>
      </c>
      <c r="U55" s="20">
        <f>DSUM($B$43:$Y$47,U$43,$C$54:$D55)</f>
        <v>0</v>
      </c>
      <c r="V55" s="20">
        <f>DSUM($B$43:$Y$47,V$43,$C$54:$D55)</f>
        <v>0</v>
      </c>
      <c r="W55" s="20">
        <f>DSUM($B$43:$Y$47,W$43,$C$54:$D55)</f>
        <v>0</v>
      </c>
      <c r="X55" s="20">
        <f>DSUM($B$43:$Y$47,X$43,$C$54:$D55)</f>
        <v>0</v>
      </c>
      <c r="Y55" s="114">
        <f>DSUM($B$43:$Y$47,Y$43,$C$54:$D55)</f>
        <v>0</v>
      </c>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row>
    <row r="56" spans="1:80">
      <c r="B56" s="7" t="s">
        <v>397</v>
      </c>
      <c r="C56" s="40" t="s">
        <v>74</v>
      </c>
      <c r="D56" s="40" t="s">
        <v>75</v>
      </c>
      <c r="E56" s="20">
        <f>DSUM($B$43:$Y$47,E$43,$C$54:$D56)</f>
        <v>0</v>
      </c>
      <c r="F56" s="20">
        <f>DSUM($B$43:$Y$47,F$43,$C$54:$D56)</f>
        <v>0</v>
      </c>
      <c r="G56" s="20">
        <f>DSUM($B$43:$Y$47,G$43,$C$54:$D56)</f>
        <v>0</v>
      </c>
      <c r="H56" s="20">
        <f>DSUM($B$43:$Y$47,H$43,$C$54:$D56)</f>
        <v>0</v>
      </c>
      <c r="I56" s="20">
        <f>DSUM($B$43:$Y$47,I$43,$C$54:$D56)</f>
        <v>0</v>
      </c>
      <c r="J56" s="20">
        <f>DSUM($B$43:$Y$47,J$43,$C$54:$D56)</f>
        <v>0</v>
      </c>
      <c r="K56" s="20">
        <f>DSUM($B$43:$Y$47,K$43,$C$54:$D56)</f>
        <v>0</v>
      </c>
      <c r="L56" s="20">
        <f>DSUM($B$43:$Y$47,L$43,$C$54:$D56)</f>
        <v>0</v>
      </c>
      <c r="M56" s="20">
        <f>DSUM($B$43:$Y$47,M$43,$C$54:$D56)</f>
        <v>0</v>
      </c>
      <c r="N56" s="20">
        <f>DSUM($B$43:$Y$47,N$43,$C$54:$D56)</f>
        <v>0</v>
      </c>
      <c r="O56" s="20">
        <f>DSUM($B$43:$Y$47,O$43,$C$54:$D56)</f>
        <v>0</v>
      </c>
      <c r="P56" s="20">
        <f>DSUM($B$43:$Y$47,P$43,$C$54:$D56)</f>
        <v>0</v>
      </c>
      <c r="Q56" s="20">
        <f>DSUM($B$43:$Y$47,Q$43,$C$54:$D56)</f>
        <v>0</v>
      </c>
      <c r="R56" s="20">
        <f>DSUM($B$43:$Y$47,R$43,$C$54:$D56)</f>
        <v>0</v>
      </c>
      <c r="S56" s="20">
        <f>DSUM($B$43:$Y$47,S$43,$C$54:$D56)</f>
        <v>0</v>
      </c>
      <c r="T56" s="20">
        <f>DSUM($B$43:$Y$47,T$43,$C$54:$D56)</f>
        <v>0</v>
      </c>
      <c r="U56" s="20">
        <f>DSUM($B$43:$Y$47,U$43,$C$54:$D56)</f>
        <v>0</v>
      </c>
      <c r="V56" s="20">
        <f>DSUM($B$43:$Y$47,V$43,$C$54:$D56)</f>
        <v>0</v>
      </c>
      <c r="W56" s="20">
        <f>DSUM($B$43:$Y$47,W$43,$C$54:$D56)</f>
        <v>0</v>
      </c>
      <c r="X56" s="20">
        <f>DSUM($B$43:$Y$47,X$43,$C$54:$D56)</f>
        <v>0</v>
      </c>
      <c r="Y56" s="114">
        <f>DSUM($B$43:$Y$47,Y$43,$C$54:$D56)</f>
        <v>0</v>
      </c>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c r="BW56"/>
      <c r="BX56"/>
      <c r="BY56"/>
      <c r="BZ56"/>
      <c r="CA56"/>
      <c r="CB56"/>
    </row>
    <row r="57" spans="1:80">
      <c r="B57" s="7" t="s">
        <v>76</v>
      </c>
      <c r="C57" s="40" t="s">
        <v>77</v>
      </c>
      <c r="D57" s="40" t="s">
        <v>78</v>
      </c>
      <c r="E57" s="20">
        <f>DSUM($B$43:$Y$47,E$43,$C$54:$D57)</f>
        <v>0</v>
      </c>
      <c r="F57" s="20">
        <f>DSUM($B$43:$Y$47,F$43,$C$54:$D57)</f>
        <v>0</v>
      </c>
      <c r="G57" s="20">
        <f>DSUM($B$43:$Y$47,G$43,$C$54:$D57)</f>
        <v>0</v>
      </c>
      <c r="H57" s="20">
        <f>DSUM($B$43:$Y$47,H$43,$C$54:$D57)</f>
        <v>0</v>
      </c>
      <c r="I57" s="20">
        <f>DSUM($B$43:$Y$47,I$43,$C$54:$D57)</f>
        <v>0</v>
      </c>
      <c r="J57" s="20">
        <f>DSUM($B$43:$Y$47,J$43,$C$54:$D57)</f>
        <v>0</v>
      </c>
      <c r="K57" s="20">
        <f>DSUM($B$43:$Y$47,K$43,$C$54:$D57)</f>
        <v>0</v>
      </c>
      <c r="L57" s="20">
        <f>DSUM($B$43:$Y$47,L$43,$C$54:$D57)</f>
        <v>0</v>
      </c>
      <c r="M57" s="20">
        <f>DSUM($B$43:$Y$47,M$43,$C$54:$D57)</f>
        <v>0</v>
      </c>
      <c r="N57" s="20">
        <f>DSUM($B$43:$Y$47,N$43,$C$54:$D57)</f>
        <v>0</v>
      </c>
      <c r="O57" s="20">
        <f>DSUM($B$43:$Y$47,O$43,$C$54:$D57)</f>
        <v>0</v>
      </c>
      <c r="P57" s="20">
        <f>DSUM($B$43:$Y$47,P$43,$C$54:$D57)</f>
        <v>0</v>
      </c>
      <c r="Q57" s="20">
        <f>DSUM($B$43:$Y$47,Q$43,$C$54:$D57)</f>
        <v>0</v>
      </c>
      <c r="R57" s="20">
        <f>DSUM($B$43:$Y$47,R$43,$C$54:$D57)</f>
        <v>0</v>
      </c>
      <c r="S57" s="20">
        <f>DSUM($B$43:$Y$47,S$43,$C$54:$D57)</f>
        <v>0</v>
      </c>
      <c r="T57" s="20">
        <f>DSUM($B$43:$Y$47,T$43,$C$54:$D57)</f>
        <v>0</v>
      </c>
      <c r="U57" s="20">
        <f>DSUM($B$43:$Y$47,U$43,$C$54:$D57)</f>
        <v>0</v>
      </c>
      <c r="V57" s="20">
        <f>DSUM($B$43:$Y$47,V$43,$C$54:$D57)</f>
        <v>0</v>
      </c>
      <c r="W57" s="20">
        <f>DSUM($B$43:$Y$47,W$43,$C$54:$D57)</f>
        <v>0</v>
      </c>
      <c r="X57" s="20">
        <f>DSUM($B$43:$Y$47,X$43,$C$54:$D57)</f>
        <v>0</v>
      </c>
      <c r="Y57" s="114">
        <f>DSUM($B$43:$Y$47,Y$43,$C$54:$D57)</f>
        <v>0</v>
      </c>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c r="BW57"/>
      <c r="BX57"/>
      <c r="BY57"/>
      <c r="BZ57"/>
      <c r="CA57"/>
      <c r="CB57"/>
    </row>
    <row r="58" spans="1:80">
      <c r="B58" s="7" t="s">
        <v>79</v>
      </c>
      <c r="C58" s="40" t="s">
        <v>80</v>
      </c>
      <c r="D58" s="40" t="s">
        <v>81</v>
      </c>
      <c r="E58" s="20">
        <f>DSUM($B$43:$Y$47,E$43,$C$54:$D58)</f>
        <v>0</v>
      </c>
      <c r="F58" s="20">
        <f>DSUM($B$43:$Y$47,F$43,$C$54:$D58)</f>
        <v>0</v>
      </c>
      <c r="G58" s="20">
        <f>DSUM($B$43:$Y$47,G$43,$C$54:$D58)</f>
        <v>0</v>
      </c>
      <c r="H58" s="20">
        <f>DSUM($B$43:$Y$47,H$43,$C$54:$D58)</f>
        <v>0</v>
      </c>
      <c r="I58" s="20">
        <f>DSUM($B$43:$Y$47,I$43,$C$54:$D58)</f>
        <v>0</v>
      </c>
      <c r="J58" s="20">
        <f>DSUM($B$43:$Y$47,J$43,$C$54:$D58)</f>
        <v>0</v>
      </c>
      <c r="K58" s="20">
        <f>DSUM($B$43:$Y$47,K$43,$C$54:$D58)</f>
        <v>0</v>
      </c>
      <c r="L58" s="20">
        <f>DSUM($B$43:$Y$47,L$43,$C$54:$D58)</f>
        <v>0</v>
      </c>
      <c r="M58" s="20">
        <f>DSUM($B$43:$Y$47,M$43,$C$54:$D58)</f>
        <v>0</v>
      </c>
      <c r="N58" s="20">
        <f>DSUM($B$43:$Y$47,N$43,$C$54:$D58)</f>
        <v>0</v>
      </c>
      <c r="O58" s="20">
        <f>DSUM($B$43:$Y$47,O$43,$C$54:$D58)</f>
        <v>0</v>
      </c>
      <c r="P58" s="20">
        <f>DSUM($B$43:$Y$47,P$43,$C$54:$D58)</f>
        <v>0</v>
      </c>
      <c r="Q58" s="20">
        <f>DSUM($B$43:$Y$47,Q$43,$C$54:$D58)</f>
        <v>0</v>
      </c>
      <c r="R58" s="20">
        <f>DSUM($B$43:$Y$47,R$43,$C$54:$D58)</f>
        <v>0</v>
      </c>
      <c r="S58" s="20">
        <f>DSUM($B$43:$Y$47,S$43,$C$54:$D58)</f>
        <v>0</v>
      </c>
      <c r="T58" s="20">
        <f>DSUM($B$43:$Y$47,T$43,$C$54:$D58)</f>
        <v>0</v>
      </c>
      <c r="U58" s="20">
        <f>DSUM($B$43:$Y$47,U$43,$C$54:$D58)</f>
        <v>0</v>
      </c>
      <c r="V58" s="20">
        <f>DSUM($B$43:$Y$47,V$43,$C$54:$D58)</f>
        <v>0</v>
      </c>
      <c r="W58" s="20">
        <f>DSUM($B$43:$Y$47,W$43,$C$54:$D58)</f>
        <v>0</v>
      </c>
      <c r="X58" s="20">
        <f>DSUM($B$43:$Y$47,X$43,$C$54:$D58)</f>
        <v>0</v>
      </c>
      <c r="Y58" s="114">
        <f>DSUM($B$43:$Y$47,Y$43,$C$54:$D58)</f>
        <v>0</v>
      </c>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c r="B59" s="7" t="s">
        <v>82</v>
      </c>
      <c r="C59" s="40" t="s">
        <v>83</v>
      </c>
      <c r="D59" s="40" t="s">
        <v>84</v>
      </c>
      <c r="E59" s="20">
        <f ca="1">DSUM($B$43:$Y$47,E$43,$C$54:$D59)</f>
        <v>2.3678673164184177E-2</v>
      </c>
      <c r="F59" s="20">
        <f ca="1">DSUM($B$43:$Y$47,F$43,$C$54:$D59)</f>
        <v>5.0459982609867747E-2</v>
      </c>
      <c r="G59" s="20">
        <f ca="1">DSUM($B$43:$Y$47,G$43,$C$54:$D59)</f>
        <v>8.0084284733324657E-2</v>
      </c>
      <c r="H59" s="20">
        <f ca="1">DSUM($B$43:$Y$47,H$43,$C$54:$D59)</f>
        <v>0.11370568581403082</v>
      </c>
      <c r="I59" s="20">
        <f ca="1">DSUM($B$43:$Y$47,I$43,$C$54:$D59)</f>
        <v>0.15086034049168048</v>
      </c>
      <c r="J59" s="20">
        <f ca="1">DSUM($B$43:$Y$47,J$43,$C$54:$D59)</f>
        <v>0.18853217752929627</v>
      </c>
      <c r="K59" s="20">
        <f ca="1">DSUM($B$43:$Y$47,K$43,$C$54:$D59)</f>
        <v>0.23104820855650038</v>
      </c>
      <c r="L59" s="20">
        <f ca="1">DSUM($B$43:$Y$47,L$43,$C$54:$D59)</f>
        <v>0.2785081634832926</v>
      </c>
      <c r="M59" s="20">
        <f ca="1">DSUM($B$43:$Y$47,M$43,$C$54:$D59)</f>
        <v>0.32093065742825921</v>
      </c>
      <c r="N59" s="20">
        <f ca="1">DSUM($B$43:$Y$47,N$43,$C$54:$D59)</f>
        <v>0.36626064471834058</v>
      </c>
      <c r="O59" s="20">
        <f ca="1">DSUM($B$43:$Y$47,O$43,$C$54:$D59)</f>
        <v>0.39969690443832773</v>
      </c>
      <c r="P59" s="20">
        <f ca="1">DSUM($B$43:$Y$47,P$43,$C$54:$D59)</f>
        <v>0.41548442441436229</v>
      </c>
      <c r="Q59" s="20">
        <f ca="1">DSUM($B$43:$Y$47,Q$43,$C$54:$D59)</f>
        <v>0.41666386133567868</v>
      </c>
      <c r="R59" s="20">
        <f ca="1">DSUM($B$43:$Y$47,R$43,$C$54:$D59)</f>
        <v>0.42334093557044861</v>
      </c>
      <c r="S59" s="20">
        <f ca="1">DSUM($B$43:$Y$47,S$43,$C$54:$D59)</f>
        <v>0.43099117333645709</v>
      </c>
      <c r="T59" s="20">
        <f ca="1">DSUM($B$43:$Y$47,T$43,$C$54:$D59)</f>
        <v>0.43010106447904406</v>
      </c>
      <c r="U59" s="20">
        <f ca="1">DSUM($B$43:$Y$47,U$43,$C$54:$D59)</f>
        <v>0.41613014166715129</v>
      </c>
      <c r="V59" s="20">
        <f ca="1">DSUM($B$43:$Y$47,V$43,$C$54:$D59)</f>
        <v>0.41547400297317</v>
      </c>
      <c r="W59" s="20">
        <f ca="1">DSUM($B$43:$Y$47,W$43,$C$54:$D59)</f>
        <v>0.41653835450070092</v>
      </c>
      <c r="X59" s="20">
        <f ca="1">DSUM($B$43:$Y$47,X$43,$C$54:$D59)</f>
        <v>0.41936729689979191</v>
      </c>
      <c r="Y59" s="114">
        <f ca="1">DSUM($B$43:$Y$47,Y$43,$C$54:$D59)</f>
        <v>5.9878569781439097</v>
      </c>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c r="B60" s="7" t="s">
        <v>85</v>
      </c>
      <c r="C60" s="40" t="s">
        <v>86</v>
      </c>
      <c r="D60" s="40" t="s">
        <v>87</v>
      </c>
      <c r="E60" s="20">
        <f ca="1">DSUM($B$43:$Y$47,E$43,$C$54:$D60)</f>
        <v>2.3678673164184177E-2</v>
      </c>
      <c r="F60" s="20">
        <f ca="1">DSUM($B$43:$Y$47,F$43,$C$54:$D60)</f>
        <v>5.0459982609867747E-2</v>
      </c>
      <c r="G60" s="20">
        <f ca="1">DSUM($B$43:$Y$47,G$43,$C$54:$D60)</f>
        <v>8.0084284733324657E-2</v>
      </c>
      <c r="H60" s="20">
        <f ca="1">DSUM($B$43:$Y$47,H$43,$C$54:$D60)</f>
        <v>0.11370568581403082</v>
      </c>
      <c r="I60" s="20">
        <f ca="1">DSUM($B$43:$Y$47,I$43,$C$54:$D60)</f>
        <v>0.15086034049168048</v>
      </c>
      <c r="J60" s="20">
        <f ca="1">DSUM($B$43:$Y$47,J$43,$C$54:$D60)</f>
        <v>0.18853217752929627</v>
      </c>
      <c r="K60" s="20">
        <f ca="1">DSUM($B$43:$Y$47,K$43,$C$54:$D60)</f>
        <v>0.23104820855650038</v>
      </c>
      <c r="L60" s="20">
        <f ca="1">DSUM($B$43:$Y$47,L$43,$C$54:$D60)</f>
        <v>0.2785081634832926</v>
      </c>
      <c r="M60" s="20">
        <f ca="1">DSUM($B$43:$Y$47,M$43,$C$54:$D60)</f>
        <v>0.32093065742825921</v>
      </c>
      <c r="N60" s="20">
        <f ca="1">DSUM($B$43:$Y$47,N$43,$C$54:$D60)</f>
        <v>0.36626064471834058</v>
      </c>
      <c r="O60" s="20">
        <f ca="1">DSUM($B$43:$Y$47,O$43,$C$54:$D60)</f>
        <v>0.39969690443832773</v>
      </c>
      <c r="P60" s="20">
        <f ca="1">DSUM($B$43:$Y$47,P$43,$C$54:$D60)</f>
        <v>0.41548442441436229</v>
      </c>
      <c r="Q60" s="20">
        <f ca="1">DSUM($B$43:$Y$47,Q$43,$C$54:$D60)</f>
        <v>0.41666386133567868</v>
      </c>
      <c r="R60" s="20">
        <f ca="1">DSUM($B$43:$Y$47,R$43,$C$54:$D60)</f>
        <v>0.42334093557044861</v>
      </c>
      <c r="S60" s="20">
        <f ca="1">DSUM($B$43:$Y$47,S$43,$C$54:$D60)</f>
        <v>0.43099117333645709</v>
      </c>
      <c r="T60" s="20">
        <f ca="1">DSUM($B$43:$Y$47,T$43,$C$54:$D60)</f>
        <v>0.43010106447904406</v>
      </c>
      <c r="U60" s="20">
        <f ca="1">DSUM($B$43:$Y$47,U$43,$C$54:$D60)</f>
        <v>0.41613014166715129</v>
      </c>
      <c r="V60" s="20">
        <f ca="1">DSUM($B$43:$Y$47,V$43,$C$54:$D60)</f>
        <v>0.41547400297317</v>
      </c>
      <c r="W60" s="20">
        <f ca="1">DSUM($B$43:$Y$47,W$43,$C$54:$D60)</f>
        <v>0.41653835450070092</v>
      </c>
      <c r="X60" s="20">
        <f ca="1">DSUM($B$43:$Y$47,X$43,$C$54:$D60)</f>
        <v>0.41936729689979191</v>
      </c>
      <c r="Y60" s="114">
        <f ca="1">DSUM($B$43:$Y$47,Y$43,$C$54:$D60)</f>
        <v>5.9878569781439097</v>
      </c>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B61" s="7" t="s">
        <v>88</v>
      </c>
      <c r="C61" s="40" t="s">
        <v>89</v>
      </c>
      <c r="D61" s="40" t="s">
        <v>90</v>
      </c>
      <c r="E61" s="20">
        <f ca="1">DSUM($B$43:$Y$47,E$43,$C$54:$D61)</f>
        <v>2.3678673164184177E-2</v>
      </c>
      <c r="F61" s="20">
        <f ca="1">DSUM($B$43:$Y$47,F$43,$C$54:$D61)</f>
        <v>5.0459982609867747E-2</v>
      </c>
      <c r="G61" s="20">
        <f ca="1">DSUM($B$43:$Y$47,G$43,$C$54:$D61)</f>
        <v>8.0084284733324657E-2</v>
      </c>
      <c r="H61" s="20">
        <f ca="1">DSUM($B$43:$Y$47,H$43,$C$54:$D61)</f>
        <v>0.11370568581403082</v>
      </c>
      <c r="I61" s="20">
        <f ca="1">DSUM($B$43:$Y$47,I$43,$C$54:$D61)</f>
        <v>0.15086034049168048</v>
      </c>
      <c r="J61" s="20">
        <f ca="1">DSUM($B$43:$Y$47,J$43,$C$54:$D61)</f>
        <v>0.18853217752929627</v>
      </c>
      <c r="K61" s="20">
        <f ca="1">DSUM($B$43:$Y$47,K$43,$C$54:$D61)</f>
        <v>0.23104820855650038</v>
      </c>
      <c r="L61" s="20">
        <f ca="1">DSUM($B$43:$Y$47,L$43,$C$54:$D61)</f>
        <v>0.2785081634832926</v>
      </c>
      <c r="M61" s="20">
        <f ca="1">DSUM($B$43:$Y$47,M$43,$C$54:$D61)</f>
        <v>0.32093065742825921</v>
      </c>
      <c r="N61" s="20">
        <f ca="1">DSUM($B$43:$Y$47,N$43,$C$54:$D61)</f>
        <v>0.36626064471834058</v>
      </c>
      <c r="O61" s="20">
        <f ca="1">DSUM($B$43:$Y$47,O$43,$C$54:$D61)</f>
        <v>0.39969690443832773</v>
      </c>
      <c r="P61" s="20">
        <f ca="1">DSUM($B$43:$Y$47,P$43,$C$54:$D61)</f>
        <v>0.41548442441436229</v>
      </c>
      <c r="Q61" s="20">
        <f ca="1">DSUM($B$43:$Y$47,Q$43,$C$54:$D61)</f>
        <v>0.41666386133567868</v>
      </c>
      <c r="R61" s="20">
        <f ca="1">DSUM($B$43:$Y$47,R$43,$C$54:$D61)</f>
        <v>0.42334093557044861</v>
      </c>
      <c r="S61" s="20">
        <f ca="1">DSUM($B$43:$Y$47,S$43,$C$54:$D61)</f>
        <v>0.43099117333645709</v>
      </c>
      <c r="T61" s="20">
        <f ca="1">DSUM($B$43:$Y$47,T$43,$C$54:$D61)</f>
        <v>0.43010106447904406</v>
      </c>
      <c r="U61" s="20">
        <f ca="1">DSUM($B$43:$Y$47,U$43,$C$54:$D61)</f>
        <v>0.41613014166715129</v>
      </c>
      <c r="V61" s="20">
        <f ca="1">DSUM($B$43:$Y$47,V$43,$C$54:$D61)</f>
        <v>0.41547400297317</v>
      </c>
      <c r="W61" s="20">
        <f ca="1">DSUM($B$43:$Y$47,W$43,$C$54:$D61)</f>
        <v>0.41653835450070092</v>
      </c>
      <c r="X61" s="20">
        <f ca="1">DSUM($B$43:$Y$47,X$43,$C$54:$D61)</f>
        <v>0.41936729689979191</v>
      </c>
      <c r="Y61" s="114">
        <f ca="1">DSUM($B$43:$Y$47,Y$43,$C$54:$D61)</f>
        <v>5.9878569781439097</v>
      </c>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B62" s="7" t="s">
        <v>91</v>
      </c>
      <c r="C62" s="40" t="s">
        <v>92</v>
      </c>
      <c r="D62" s="40" t="s">
        <v>93</v>
      </c>
      <c r="E62" s="20">
        <f ca="1">DSUM($B$43:$Y$47,E$43,$C$54:$D62)</f>
        <v>2.3678673164184177E-2</v>
      </c>
      <c r="F62" s="20">
        <f ca="1">DSUM($B$43:$Y$47,F$43,$C$54:$D62)</f>
        <v>5.0459982609867747E-2</v>
      </c>
      <c r="G62" s="20">
        <f ca="1">DSUM($B$43:$Y$47,G$43,$C$54:$D62)</f>
        <v>8.0084284733324657E-2</v>
      </c>
      <c r="H62" s="20">
        <f ca="1">DSUM($B$43:$Y$47,H$43,$C$54:$D62)</f>
        <v>0.11370568581403082</v>
      </c>
      <c r="I62" s="20">
        <f ca="1">DSUM($B$43:$Y$47,I$43,$C$54:$D62)</f>
        <v>0.15086034049168048</v>
      </c>
      <c r="J62" s="20">
        <f ca="1">DSUM($B$43:$Y$47,J$43,$C$54:$D62)</f>
        <v>0.18853217752929627</v>
      </c>
      <c r="K62" s="20">
        <f ca="1">DSUM($B$43:$Y$47,K$43,$C$54:$D62)</f>
        <v>0.23104820855650038</v>
      </c>
      <c r="L62" s="20">
        <f ca="1">DSUM($B$43:$Y$47,L$43,$C$54:$D62)</f>
        <v>0.2785081634832926</v>
      </c>
      <c r="M62" s="20">
        <f ca="1">DSUM($B$43:$Y$47,M$43,$C$54:$D62)</f>
        <v>0.32093065742825921</v>
      </c>
      <c r="N62" s="20">
        <f ca="1">DSUM($B$43:$Y$47,N$43,$C$54:$D62)</f>
        <v>0.36626064471834058</v>
      </c>
      <c r="O62" s="20">
        <f ca="1">DSUM($B$43:$Y$47,O$43,$C$54:$D62)</f>
        <v>0.39969690443832773</v>
      </c>
      <c r="P62" s="20">
        <f ca="1">DSUM($B$43:$Y$47,P$43,$C$54:$D62)</f>
        <v>0.41548442441436229</v>
      </c>
      <c r="Q62" s="20">
        <f ca="1">DSUM($B$43:$Y$47,Q$43,$C$54:$D62)</f>
        <v>0.41666386133567868</v>
      </c>
      <c r="R62" s="20">
        <f ca="1">DSUM($B$43:$Y$47,R$43,$C$54:$D62)</f>
        <v>0.42334093557044861</v>
      </c>
      <c r="S62" s="20">
        <f ca="1">DSUM($B$43:$Y$47,S$43,$C$54:$D62)</f>
        <v>0.43099117333645709</v>
      </c>
      <c r="T62" s="20">
        <f ca="1">DSUM($B$43:$Y$47,T$43,$C$54:$D62)</f>
        <v>0.43010106447904406</v>
      </c>
      <c r="U62" s="20">
        <f ca="1">DSUM($B$43:$Y$47,U$43,$C$54:$D62)</f>
        <v>0.41613014166715129</v>
      </c>
      <c r="V62" s="20">
        <f ca="1">DSUM($B$43:$Y$47,V$43,$C$54:$D62)</f>
        <v>0.41547400297317</v>
      </c>
      <c r="W62" s="20">
        <f ca="1">DSUM($B$43:$Y$47,W$43,$C$54:$D62)</f>
        <v>0.41653835450070092</v>
      </c>
      <c r="X62" s="20">
        <f ca="1">DSUM($B$43:$Y$47,X$43,$C$54:$D62)</f>
        <v>0.41936729689979191</v>
      </c>
      <c r="Y62" s="114">
        <f ca="1">DSUM($B$43:$Y$47,Y$43,$C$54:$D62)</f>
        <v>5.9878569781439097</v>
      </c>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B63" s="7" t="s">
        <v>94</v>
      </c>
      <c r="C63" s="40" t="s">
        <v>95</v>
      </c>
      <c r="D63" s="40" t="s">
        <v>96</v>
      </c>
      <c r="E63" s="20">
        <f ca="1">DSUM($B$43:$Y$47,E$43,$C$54:$D63)</f>
        <v>2.3678673164184177E-2</v>
      </c>
      <c r="F63" s="20">
        <f ca="1">DSUM($B$43:$Y$47,F$43,$C$54:$D63)</f>
        <v>5.0459982609867747E-2</v>
      </c>
      <c r="G63" s="20">
        <f ca="1">DSUM($B$43:$Y$47,G$43,$C$54:$D63)</f>
        <v>8.0084284733324657E-2</v>
      </c>
      <c r="H63" s="20">
        <f ca="1">DSUM($B$43:$Y$47,H$43,$C$54:$D63)</f>
        <v>0.11370568581403082</v>
      </c>
      <c r="I63" s="20">
        <f ca="1">DSUM($B$43:$Y$47,I$43,$C$54:$D63)</f>
        <v>0.15086034049168048</v>
      </c>
      <c r="J63" s="20">
        <f ca="1">DSUM($B$43:$Y$47,J$43,$C$54:$D63)</f>
        <v>0.18853217752929627</v>
      </c>
      <c r="K63" s="20">
        <f ca="1">DSUM($B$43:$Y$47,K$43,$C$54:$D63)</f>
        <v>0.23104820855650038</v>
      </c>
      <c r="L63" s="20">
        <f ca="1">DSUM($B$43:$Y$47,L$43,$C$54:$D63)</f>
        <v>0.2785081634832926</v>
      </c>
      <c r="M63" s="20">
        <f ca="1">DSUM($B$43:$Y$47,M$43,$C$54:$D63)</f>
        <v>0.32093065742825921</v>
      </c>
      <c r="N63" s="20">
        <f ca="1">DSUM($B$43:$Y$47,N$43,$C$54:$D63)</f>
        <v>0.36626064471834058</v>
      </c>
      <c r="O63" s="20">
        <f ca="1">DSUM($B$43:$Y$47,O$43,$C$54:$D63)</f>
        <v>0.39969690443832773</v>
      </c>
      <c r="P63" s="20">
        <f ca="1">DSUM($B$43:$Y$47,P$43,$C$54:$D63)</f>
        <v>0.41548442441436229</v>
      </c>
      <c r="Q63" s="20">
        <f ca="1">DSUM($B$43:$Y$47,Q$43,$C$54:$D63)</f>
        <v>0.41666386133567868</v>
      </c>
      <c r="R63" s="20">
        <f ca="1">DSUM($B$43:$Y$47,R$43,$C$54:$D63)</f>
        <v>0.42334093557044861</v>
      </c>
      <c r="S63" s="20">
        <f ca="1">DSUM($B$43:$Y$47,S$43,$C$54:$D63)</f>
        <v>0.43099117333645709</v>
      </c>
      <c r="T63" s="20">
        <f ca="1">DSUM($B$43:$Y$47,T$43,$C$54:$D63)</f>
        <v>0.43010106447904406</v>
      </c>
      <c r="U63" s="20">
        <f ca="1">DSUM($B$43:$Y$47,U$43,$C$54:$D63)</f>
        <v>0.41613014166715129</v>
      </c>
      <c r="V63" s="20">
        <f ca="1">DSUM($B$43:$Y$47,V$43,$C$54:$D63)</f>
        <v>0.41547400297317</v>
      </c>
      <c r="W63" s="20">
        <f ca="1">DSUM($B$43:$Y$47,W$43,$C$54:$D63)</f>
        <v>0.41653835450070092</v>
      </c>
      <c r="X63" s="20">
        <f ca="1">DSUM($B$43:$Y$47,X$43,$C$54:$D63)</f>
        <v>0.41936729689979191</v>
      </c>
      <c r="Y63" s="114">
        <f ca="1">DSUM($B$43:$Y$47,Y$43,$C$54:$D63)</f>
        <v>5.9878569781439097</v>
      </c>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B64" s="7" t="s">
        <v>97</v>
      </c>
      <c r="C64" s="40" t="s">
        <v>98</v>
      </c>
      <c r="D64" s="40" t="s">
        <v>99</v>
      </c>
      <c r="E64" s="20">
        <f ca="1">DSUM($B$43:$Y$47,E$43,$C$54:$D64)</f>
        <v>2.3678673164184177E-2</v>
      </c>
      <c r="F64" s="20">
        <f ca="1">DSUM($B$43:$Y$47,F$43,$C$54:$D64)</f>
        <v>5.0459982609867747E-2</v>
      </c>
      <c r="G64" s="20">
        <f ca="1">DSUM($B$43:$Y$47,G$43,$C$54:$D64)</f>
        <v>8.0084284733324657E-2</v>
      </c>
      <c r="H64" s="20">
        <f ca="1">DSUM($B$43:$Y$47,H$43,$C$54:$D64)</f>
        <v>0.11370568581403082</v>
      </c>
      <c r="I64" s="20">
        <f ca="1">DSUM($B$43:$Y$47,I$43,$C$54:$D64)</f>
        <v>0.15086034049168048</v>
      </c>
      <c r="J64" s="20">
        <f ca="1">DSUM($B$43:$Y$47,J$43,$C$54:$D64)</f>
        <v>0.18853217752929627</v>
      </c>
      <c r="K64" s="20">
        <f ca="1">DSUM($B$43:$Y$47,K$43,$C$54:$D64)</f>
        <v>0.23104820855650038</v>
      </c>
      <c r="L64" s="20">
        <f ca="1">DSUM($B$43:$Y$47,L$43,$C$54:$D64)</f>
        <v>0.2785081634832926</v>
      </c>
      <c r="M64" s="20">
        <f ca="1">DSUM($B$43:$Y$47,M$43,$C$54:$D64)</f>
        <v>0.32093065742825921</v>
      </c>
      <c r="N64" s="20">
        <f ca="1">DSUM($B$43:$Y$47,N$43,$C$54:$D64)</f>
        <v>0.36626064471834058</v>
      </c>
      <c r="O64" s="20">
        <f ca="1">DSUM($B$43:$Y$47,O$43,$C$54:$D64)</f>
        <v>0.39969690443832773</v>
      </c>
      <c r="P64" s="20">
        <f ca="1">DSUM($B$43:$Y$47,P$43,$C$54:$D64)</f>
        <v>0.41548442441436229</v>
      </c>
      <c r="Q64" s="20">
        <f ca="1">DSUM($B$43:$Y$47,Q$43,$C$54:$D64)</f>
        <v>0.41666386133567868</v>
      </c>
      <c r="R64" s="20">
        <f ca="1">DSUM($B$43:$Y$47,R$43,$C$54:$D64)</f>
        <v>0.42334093557044861</v>
      </c>
      <c r="S64" s="20">
        <f ca="1">DSUM($B$43:$Y$47,S$43,$C$54:$D64)</f>
        <v>0.43099117333645709</v>
      </c>
      <c r="T64" s="20">
        <f ca="1">DSUM($B$43:$Y$47,T$43,$C$54:$D64)</f>
        <v>0.43010106447904406</v>
      </c>
      <c r="U64" s="20">
        <f ca="1">DSUM($B$43:$Y$47,U$43,$C$54:$D64)</f>
        <v>0.41613014166715129</v>
      </c>
      <c r="V64" s="20">
        <f ca="1">DSUM($B$43:$Y$47,V$43,$C$54:$D64)</f>
        <v>0.41547400297317</v>
      </c>
      <c r="W64" s="20">
        <f ca="1">DSUM($B$43:$Y$47,W$43,$C$54:$D64)</f>
        <v>0.41653835450070092</v>
      </c>
      <c r="X64" s="20">
        <f ca="1">DSUM($B$43:$Y$47,X$43,$C$54:$D64)</f>
        <v>0.41936729689979191</v>
      </c>
      <c r="Y64" s="114">
        <f ca="1">DSUM($B$43:$Y$47,Y$43,$C$54:$D64)</f>
        <v>5.9878569781439097</v>
      </c>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2:80">
      <c r="B65" s="7" t="s">
        <v>100</v>
      </c>
      <c r="C65" s="40" t="s">
        <v>101</v>
      </c>
      <c r="D65" s="40" t="s">
        <v>102</v>
      </c>
      <c r="E65" s="20">
        <f ca="1">DSUM($B$43:$Y$47,E$43,$C$54:$D65)</f>
        <v>2.3678673164184177E-2</v>
      </c>
      <c r="F65" s="20">
        <f ca="1">DSUM($B$43:$Y$47,F$43,$C$54:$D65)</f>
        <v>5.0459982609867747E-2</v>
      </c>
      <c r="G65" s="20">
        <f ca="1">DSUM($B$43:$Y$47,G$43,$C$54:$D65)</f>
        <v>8.0084284733324657E-2</v>
      </c>
      <c r="H65" s="20">
        <f ca="1">DSUM($B$43:$Y$47,H$43,$C$54:$D65)</f>
        <v>0.11370568581403082</v>
      </c>
      <c r="I65" s="20">
        <f ca="1">DSUM($B$43:$Y$47,I$43,$C$54:$D65)</f>
        <v>0.15086034049168048</v>
      </c>
      <c r="J65" s="20">
        <f ca="1">DSUM($B$43:$Y$47,J$43,$C$54:$D65)</f>
        <v>0.18853217752929627</v>
      </c>
      <c r="K65" s="20">
        <f ca="1">DSUM($B$43:$Y$47,K$43,$C$54:$D65)</f>
        <v>0.23104820855650038</v>
      </c>
      <c r="L65" s="20">
        <f ca="1">DSUM($B$43:$Y$47,L$43,$C$54:$D65)</f>
        <v>0.2785081634832926</v>
      </c>
      <c r="M65" s="20">
        <f ca="1">DSUM($B$43:$Y$47,M$43,$C$54:$D65)</f>
        <v>0.32093065742825921</v>
      </c>
      <c r="N65" s="20">
        <f ca="1">DSUM($B$43:$Y$47,N$43,$C$54:$D65)</f>
        <v>0.36626064471834058</v>
      </c>
      <c r="O65" s="20">
        <f ca="1">DSUM($B$43:$Y$47,O$43,$C$54:$D65)</f>
        <v>0.39969690443832773</v>
      </c>
      <c r="P65" s="20">
        <f ca="1">DSUM($B$43:$Y$47,P$43,$C$54:$D65)</f>
        <v>0.41548442441436229</v>
      </c>
      <c r="Q65" s="20">
        <f ca="1">DSUM($B$43:$Y$47,Q$43,$C$54:$D65)</f>
        <v>0.41666386133567868</v>
      </c>
      <c r="R65" s="20">
        <f ca="1">DSUM($B$43:$Y$47,R$43,$C$54:$D65)</f>
        <v>0.42334093557044861</v>
      </c>
      <c r="S65" s="20">
        <f ca="1">DSUM($B$43:$Y$47,S$43,$C$54:$D65)</f>
        <v>0.43099117333645709</v>
      </c>
      <c r="T65" s="20">
        <f ca="1">DSUM($B$43:$Y$47,T$43,$C$54:$D65)</f>
        <v>0.43010106447904406</v>
      </c>
      <c r="U65" s="20">
        <f ca="1">DSUM($B$43:$Y$47,U$43,$C$54:$D65)</f>
        <v>0.41613014166715129</v>
      </c>
      <c r="V65" s="20">
        <f ca="1">DSUM($B$43:$Y$47,V$43,$C$54:$D65)</f>
        <v>0.41547400297317</v>
      </c>
      <c r="W65" s="20">
        <f ca="1">DSUM($B$43:$Y$47,W$43,$C$54:$D65)</f>
        <v>0.41653835450070092</v>
      </c>
      <c r="X65" s="20">
        <f ca="1">DSUM($B$43:$Y$47,X$43,$C$54:$D65)</f>
        <v>0.41936729689979191</v>
      </c>
      <c r="Y65" s="114">
        <f ca="1">DSUM($B$43:$Y$47,Y$43,$C$54:$D65)</f>
        <v>5.9878569781439097</v>
      </c>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2:80">
      <c r="B66" s="7" t="s">
        <v>103</v>
      </c>
      <c r="C66" s="40" t="s">
        <v>104</v>
      </c>
      <c r="D66" s="40" t="s">
        <v>105</v>
      </c>
      <c r="E66" s="20">
        <f ca="1">DSUM($B$43:$Y$47,E$43,$C$54:$D66)</f>
        <v>2.3678673164184177E-2</v>
      </c>
      <c r="F66" s="20">
        <f ca="1">DSUM($B$43:$Y$47,F$43,$C$54:$D66)</f>
        <v>5.0459982609867747E-2</v>
      </c>
      <c r="G66" s="20">
        <f ca="1">DSUM($B$43:$Y$47,G$43,$C$54:$D66)</f>
        <v>8.0084284733324657E-2</v>
      </c>
      <c r="H66" s="20">
        <f ca="1">DSUM($B$43:$Y$47,H$43,$C$54:$D66)</f>
        <v>0.11370568581403082</v>
      </c>
      <c r="I66" s="20">
        <f ca="1">DSUM($B$43:$Y$47,I$43,$C$54:$D66)</f>
        <v>0.15086034049168048</v>
      </c>
      <c r="J66" s="20">
        <f ca="1">DSUM($B$43:$Y$47,J$43,$C$54:$D66)</f>
        <v>0.18853217752929627</v>
      </c>
      <c r="K66" s="20">
        <f ca="1">DSUM($B$43:$Y$47,K$43,$C$54:$D66)</f>
        <v>0.23104820855650038</v>
      </c>
      <c r="L66" s="20">
        <f ca="1">DSUM($B$43:$Y$47,L$43,$C$54:$D66)</f>
        <v>0.2785081634832926</v>
      </c>
      <c r="M66" s="20">
        <f ca="1">DSUM($B$43:$Y$47,M$43,$C$54:$D66)</f>
        <v>0.32093065742825921</v>
      </c>
      <c r="N66" s="20">
        <f ca="1">DSUM($B$43:$Y$47,N$43,$C$54:$D66)</f>
        <v>0.36626064471834058</v>
      </c>
      <c r="O66" s="20">
        <f ca="1">DSUM($B$43:$Y$47,O$43,$C$54:$D66)</f>
        <v>0.39969690443832773</v>
      </c>
      <c r="P66" s="20">
        <f ca="1">DSUM($B$43:$Y$47,P$43,$C$54:$D66)</f>
        <v>0.41548442441436229</v>
      </c>
      <c r="Q66" s="20">
        <f ca="1">DSUM($B$43:$Y$47,Q$43,$C$54:$D66)</f>
        <v>0.41666386133567868</v>
      </c>
      <c r="R66" s="20">
        <f ca="1">DSUM($B$43:$Y$47,R$43,$C$54:$D66)</f>
        <v>0.42334093557044861</v>
      </c>
      <c r="S66" s="20">
        <f ca="1">DSUM($B$43:$Y$47,S$43,$C$54:$D66)</f>
        <v>0.43099117333645709</v>
      </c>
      <c r="T66" s="20">
        <f ca="1">DSUM($B$43:$Y$47,T$43,$C$54:$D66)</f>
        <v>0.43010106447904406</v>
      </c>
      <c r="U66" s="20">
        <f ca="1">DSUM($B$43:$Y$47,U$43,$C$54:$D66)</f>
        <v>0.41613014166715129</v>
      </c>
      <c r="V66" s="20">
        <f ca="1">DSUM($B$43:$Y$47,V$43,$C$54:$D66)</f>
        <v>0.41547400297317</v>
      </c>
      <c r="W66" s="20">
        <f ca="1">DSUM($B$43:$Y$47,W$43,$C$54:$D66)</f>
        <v>0.41653835450070092</v>
      </c>
      <c r="X66" s="20">
        <f ca="1">DSUM($B$43:$Y$47,X$43,$C$54:$D66)</f>
        <v>0.41936729689979191</v>
      </c>
      <c r="Y66" s="114">
        <f ca="1">DSUM($B$43:$Y$47,Y$43,$C$54:$D66)</f>
        <v>5.9878569781439097</v>
      </c>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2:80">
      <c r="B67" s="7" t="s">
        <v>106</v>
      </c>
      <c r="C67" s="40" t="s">
        <v>107</v>
      </c>
      <c r="D67" s="40" t="s">
        <v>108</v>
      </c>
      <c r="E67" s="20">
        <f ca="1">DSUM($B$43:$Y$47,E$43,$C$54:$D67)</f>
        <v>2.3678673164184177E-2</v>
      </c>
      <c r="F67" s="20">
        <f ca="1">DSUM($B$43:$Y$47,F$43,$C$54:$D67)</f>
        <v>5.0459982609867747E-2</v>
      </c>
      <c r="G67" s="20">
        <f ca="1">DSUM($B$43:$Y$47,G$43,$C$54:$D67)</f>
        <v>8.0084284733324657E-2</v>
      </c>
      <c r="H67" s="20">
        <f ca="1">DSUM($B$43:$Y$47,H$43,$C$54:$D67)</f>
        <v>0.11370568581403082</v>
      </c>
      <c r="I67" s="20">
        <f ca="1">DSUM($B$43:$Y$47,I$43,$C$54:$D67)</f>
        <v>0.15086034049168048</v>
      </c>
      <c r="J67" s="20">
        <f ca="1">DSUM($B$43:$Y$47,J$43,$C$54:$D67)</f>
        <v>0.18853217752929627</v>
      </c>
      <c r="K67" s="20">
        <f ca="1">DSUM($B$43:$Y$47,K$43,$C$54:$D67)</f>
        <v>0.23104820855650038</v>
      </c>
      <c r="L67" s="20">
        <f ca="1">DSUM($B$43:$Y$47,L$43,$C$54:$D67)</f>
        <v>0.2785081634832926</v>
      </c>
      <c r="M67" s="20">
        <f ca="1">DSUM($B$43:$Y$47,M$43,$C$54:$D67)</f>
        <v>0.32093065742825921</v>
      </c>
      <c r="N67" s="20">
        <f ca="1">DSUM($B$43:$Y$47,N$43,$C$54:$D67)</f>
        <v>0.36626064471834058</v>
      </c>
      <c r="O67" s="20">
        <f ca="1">DSUM($B$43:$Y$47,O$43,$C$54:$D67)</f>
        <v>0.39969690443832773</v>
      </c>
      <c r="P67" s="20">
        <f ca="1">DSUM($B$43:$Y$47,P$43,$C$54:$D67)</f>
        <v>0.41548442441436229</v>
      </c>
      <c r="Q67" s="20">
        <f ca="1">DSUM($B$43:$Y$47,Q$43,$C$54:$D67)</f>
        <v>0.41666386133567868</v>
      </c>
      <c r="R67" s="20">
        <f ca="1">DSUM($B$43:$Y$47,R$43,$C$54:$D67)</f>
        <v>0.42334093557044861</v>
      </c>
      <c r="S67" s="20">
        <f ca="1">DSUM($B$43:$Y$47,S$43,$C$54:$D67)</f>
        <v>0.43099117333645709</v>
      </c>
      <c r="T67" s="20">
        <f ca="1">DSUM($B$43:$Y$47,T$43,$C$54:$D67)</f>
        <v>0.43010106447904406</v>
      </c>
      <c r="U67" s="20">
        <f ca="1">DSUM($B$43:$Y$47,U$43,$C$54:$D67)</f>
        <v>0.41613014166715129</v>
      </c>
      <c r="V67" s="20">
        <f ca="1">DSUM($B$43:$Y$47,V$43,$C$54:$D67)</f>
        <v>0.41547400297317</v>
      </c>
      <c r="W67" s="20">
        <f ca="1">DSUM($B$43:$Y$47,W$43,$C$54:$D67)</f>
        <v>0.41653835450070092</v>
      </c>
      <c r="X67" s="20">
        <f ca="1">DSUM($B$43:$Y$47,X$43,$C$54:$D67)</f>
        <v>0.41936729689979191</v>
      </c>
      <c r="Y67" s="114">
        <f ca="1">DSUM($B$43:$Y$47,Y$43,$C$54:$D67)</f>
        <v>5.9878569781439097</v>
      </c>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c r="CB67"/>
    </row>
    <row r="68" spans="2:80">
      <c r="B68" s="7" t="s">
        <v>109</v>
      </c>
      <c r="C68" s="40" t="s">
        <v>110</v>
      </c>
      <c r="D68" s="40" t="s">
        <v>111</v>
      </c>
      <c r="E68" s="20">
        <f ca="1">DSUM($B$43:$Y$47,E$43,$C$54:$D68)</f>
        <v>2.3678673164184177E-2</v>
      </c>
      <c r="F68" s="20">
        <f ca="1">DSUM($B$43:$Y$47,F$43,$C$54:$D68)</f>
        <v>5.0459982609867747E-2</v>
      </c>
      <c r="G68" s="20">
        <f ca="1">DSUM($B$43:$Y$47,G$43,$C$54:$D68)</f>
        <v>8.0084284733324657E-2</v>
      </c>
      <c r="H68" s="20">
        <f ca="1">DSUM($B$43:$Y$47,H$43,$C$54:$D68)</f>
        <v>0.11370568581403082</v>
      </c>
      <c r="I68" s="20">
        <f ca="1">DSUM($B$43:$Y$47,I$43,$C$54:$D68)</f>
        <v>0.15086034049168048</v>
      </c>
      <c r="J68" s="20">
        <f ca="1">DSUM($B$43:$Y$47,J$43,$C$54:$D68)</f>
        <v>0.18853217752929627</v>
      </c>
      <c r="K68" s="20">
        <f ca="1">DSUM($B$43:$Y$47,K$43,$C$54:$D68)</f>
        <v>0.23104820855650038</v>
      </c>
      <c r="L68" s="20">
        <f ca="1">DSUM($B$43:$Y$47,L$43,$C$54:$D68)</f>
        <v>0.2785081634832926</v>
      </c>
      <c r="M68" s="20">
        <f ca="1">DSUM($B$43:$Y$47,M$43,$C$54:$D68)</f>
        <v>0.32093065742825921</v>
      </c>
      <c r="N68" s="20">
        <f ca="1">DSUM($B$43:$Y$47,N$43,$C$54:$D68)</f>
        <v>0.36626064471834058</v>
      </c>
      <c r="O68" s="20">
        <f ca="1">DSUM($B$43:$Y$47,O$43,$C$54:$D68)</f>
        <v>0.39969690443832773</v>
      </c>
      <c r="P68" s="20">
        <f ca="1">DSUM($B$43:$Y$47,P$43,$C$54:$D68)</f>
        <v>0.41548442441436229</v>
      </c>
      <c r="Q68" s="20">
        <f ca="1">DSUM($B$43:$Y$47,Q$43,$C$54:$D68)</f>
        <v>0.41666386133567868</v>
      </c>
      <c r="R68" s="20">
        <f ca="1">DSUM($B$43:$Y$47,R$43,$C$54:$D68)</f>
        <v>0.42334093557044861</v>
      </c>
      <c r="S68" s="20">
        <f ca="1">DSUM($B$43:$Y$47,S$43,$C$54:$D68)</f>
        <v>0.43099117333645709</v>
      </c>
      <c r="T68" s="20">
        <f ca="1">DSUM($B$43:$Y$47,T$43,$C$54:$D68)</f>
        <v>0.43010106447904406</v>
      </c>
      <c r="U68" s="20">
        <f ca="1">DSUM($B$43:$Y$47,U$43,$C$54:$D68)</f>
        <v>0.41613014166715129</v>
      </c>
      <c r="V68" s="20">
        <f ca="1">DSUM($B$43:$Y$47,V$43,$C$54:$D68)</f>
        <v>0.41547400297317</v>
      </c>
      <c r="W68" s="20">
        <f ca="1">DSUM($B$43:$Y$47,W$43,$C$54:$D68)</f>
        <v>0.41653835450070092</v>
      </c>
      <c r="X68" s="20">
        <f ca="1">DSUM($B$43:$Y$47,X$43,$C$54:$D68)</f>
        <v>0.41936729689979191</v>
      </c>
      <c r="Y68" s="114">
        <f ca="1">DSUM($B$43:$Y$47,Y$43,$C$54:$D68)</f>
        <v>5.9878569781439097</v>
      </c>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c r="CB68"/>
    </row>
    <row r="69" spans="2:80">
      <c r="B69" s="7" t="s">
        <v>112</v>
      </c>
      <c r="C69" s="40" t="s">
        <v>113</v>
      </c>
      <c r="D69" s="40" t="s">
        <v>114</v>
      </c>
      <c r="E69" s="20">
        <f ca="1">DSUM($B$43:$Y$47,E$43,$C$54:$D69)</f>
        <v>2.3678673164184177E-2</v>
      </c>
      <c r="F69" s="20">
        <f ca="1">DSUM($B$43:$Y$47,F$43,$C$54:$D69)</f>
        <v>5.0459982609867747E-2</v>
      </c>
      <c r="G69" s="20">
        <f ca="1">DSUM($B$43:$Y$47,G$43,$C$54:$D69)</f>
        <v>8.0084284733324657E-2</v>
      </c>
      <c r="H69" s="20">
        <f ca="1">DSUM($B$43:$Y$47,H$43,$C$54:$D69)</f>
        <v>0.11370568581403082</v>
      </c>
      <c r="I69" s="20">
        <f ca="1">DSUM($B$43:$Y$47,I$43,$C$54:$D69)</f>
        <v>0.15086034049168048</v>
      </c>
      <c r="J69" s="20">
        <f ca="1">DSUM($B$43:$Y$47,J$43,$C$54:$D69)</f>
        <v>0.18853217752929627</v>
      </c>
      <c r="K69" s="20">
        <f ca="1">DSUM($B$43:$Y$47,K$43,$C$54:$D69)</f>
        <v>0.23104820855650038</v>
      </c>
      <c r="L69" s="20">
        <f ca="1">DSUM($B$43:$Y$47,L$43,$C$54:$D69)</f>
        <v>0.2785081634832926</v>
      </c>
      <c r="M69" s="20">
        <f ca="1">DSUM($B$43:$Y$47,M$43,$C$54:$D69)</f>
        <v>0.32093065742825921</v>
      </c>
      <c r="N69" s="20">
        <f ca="1">DSUM($B$43:$Y$47,N$43,$C$54:$D69)</f>
        <v>0.36626064471834058</v>
      </c>
      <c r="O69" s="20">
        <f ca="1">DSUM($B$43:$Y$47,O$43,$C$54:$D69)</f>
        <v>0.39969690443832773</v>
      </c>
      <c r="P69" s="20">
        <f ca="1">DSUM($B$43:$Y$47,P$43,$C$54:$D69)</f>
        <v>0.41548442441436229</v>
      </c>
      <c r="Q69" s="20">
        <f ca="1">DSUM($B$43:$Y$47,Q$43,$C$54:$D69)</f>
        <v>0.41666386133567868</v>
      </c>
      <c r="R69" s="20">
        <f ca="1">DSUM($B$43:$Y$47,R$43,$C$54:$D69)</f>
        <v>0.42334093557044861</v>
      </c>
      <c r="S69" s="20">
        <f ca="1">DSUM($B$43:$Y$47,S$43,$C$54:$D69)</f>
        <v>0.43099117333645709</v>
      </c>
      <c r="T69" s="20">
        <f ca="1">DSUM($B$43:$Y$47,T$43,$C$54:$D69)</f>
        <v>0.43010106447904406</v>
      </c>
      <c r="U69" s="20">
        <f ca="1">DSUM($B$43:$Y$47,U$43,$C$54:$D69)</f>
        <v>0.41613014166715129</v>
      </c>
      <c r="V69" s="20">
        <f ca="1">DSUM($B$43:$Y$47,V$43,$C$54:$D69)</f>
        <v>0.41547400297317</v>
      </c>
      <c r="W69" s="20">
        <f ca="1">DSUM($B$43:$Y$47,W$43,$C$54:$D69)</f>
        <v>0.41653835450070092</v>
      </c>
      <c r="X69" s="20">
        <f ca="1">DSUM($B$43:$Y$47,X$43,$C$54:$D69)</f>
        <v>0.41936729689979191</v>
      </c>
      <c r="Y69" s="114">
        <f ca="1">DSUM($B$43:$Y$47,Y$43,$C$54:$D69)</f>
        <v>5.9878569781439097</v>
      </c>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c r="CB69"/>
    </row>
    <row r="70" spans="2:80">
      <c r="B70" s="7" t="s">
        <v>115</v>
      </c>
      <c r="C70" s="40" t="s">
        <v>116</v>
      </c>
      <c r="D70" s="40" t="s">
        <v>117</v>
      </c>
      <c r="E70" s="20">
        <f ca="1">DSUM($B$43:$Y$47,E$43,$C$54:$D70)</f>
        <v>2.3678673164184177E-2</v>
      </c>
      <c r="F70" s="20">
        <f ca="1">DSUM($B$43:$Y$47,F$43,$C$54:$D70)</f>
        <v>5.0459982609867747E-2</v>
      </c>
      <c r="G70" s="20">
        <f ca="1">DSUM($B$43:$Y$47,G$43,$C$54:$D70)</f>
        <v>8.0084284733324657E-2</v>
      </c>
      <c r="H70" s="20">
        <f ca="1">DSUM($B$43:$Y$47,H$43,$C$54:$D70)</f>
        <v>0.11370568581403082</v>
      </c>
      <c r="I70" s="20">
        <f ca="1">DSUM($B$43:$Y$47,I$43,$C$54:$D70)</f>
        <v>0.15086034049168048</v>
      </c>
      <c r="J70" s="20">
        <f ca="1">DSUM($B$43:$Y$47,J$43,$C$54:$D70)</f>
        <v>0.18853217752929627</v>
      </c>
      <c r="K70" s="20">
        <f ca="1">DSUM($B$43:$Y$47,K$43,$C$54:$D70)</f>
        <v>0.23104820855650038</v>
      </c>
      <c r="L70" s="20">
        <f ca="1">DSUM($B$43:$Y$47,L$43,$C$54:$D70)</f>
        <v>0.2785081634832926</v>
      </c>
      <c r="M70" s="20">
        <f ca="1">DSUM($B$43:$Y$47,M$43,$C$54:$D70)</f>
        <v>0.32093065742825921</v>
      </c>
      <c r="N70" s="20">
        <f ca="1">DSUM($B$43:$Y$47,N$43,$C$54:$D70)</f>
        <v>0.36626064471834058</v>
      </c>
      <c r="O70" s="20">
        <f ca="1">DSUM($B$43:$Y$47,O$43,$C$54:$D70)</f>
        <v>0.39969690443832773</v>
      </c>
      <c r="P70" s="20">
        <f ca="1">DSUM($B$43:$Y$47,P$43,$C$54:$D70)</f>
        <v>0.41548442441436229</v>
      </c>
      <c r="Q70" s="20">
        <f ca="1">DSUM($B$43:$Y$47,Q$43,$C$54:$D70)</f>
        <v>0.41666386133567868</v>
      </c>
      <c r="R70" s="20">
        <f ca="1">DSUM($B$43:$Y$47,R$43,$C$54:$D70)</f>
        <v>0.42334093557044861</v>
      </c>
      <c r="S70" s="20">
        <f ca="1">DSUM($B$43:$Y$47,S$43,$C$54:$D70)</f>
        <v>0.43099117333645709</v>
      </c>
      <c r="T70" s="20">
        <f ca="1">DSUM($B$43:$Y$47,T$43,$C$54:$D70)</f>
        <v>0.43010106447904406</v>
      </c>
      <c r="U70" s="20">
        <f ca="1">DSUM($B$43:$Y$47,U$43,$C$54:$D70)</f>
        <v>0.41613014166715129</v>
      </c>
      <c r="V70" s="20">
        <f ca="1">DSUM($B$43:$Y$47,V$43,$C$54:$D70)</f>
        <v>0.41547400297317</v>
      </c>
      <c r="W70" s="20">
        <f ca="1">DSUM($B$43:$Y$47,W$43,$C$54:$D70)</f>
        <v>0.41653835450070092</v>
      </c>
      <c r="X70" s="20">
        <f ca="1">DSUM($B$43:$Y$47,X$43,$C$54:$D70)</f>
        <v>0.41936729689979191</v>
      </c>
      <c r="Y70" s="114">
        <f ca="1">DSUM($B$43:$Y$47,Y$43,$C$54:$D70)</f>
        <v>5.9878569781439097</v>
      </c>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c r="CB70"/>
    </row>
    <row r="71" spans="2:80">
      <c r="B71" s="7" t="s">
        <v>118</v>
      </c>
      <c r="C71" s="40" t="s">
        <v>119</v>
      </c>
      <c r="D71" s="40" t="s">
        <v>120</v>
      </c>
      <c r="E71" s="20">
        <f ca="1">DSUM($B$43:$Y$47,E$43,$C$54:$D71)</f>
        <v>2.3678673164184177E-2</v>
      </c>
      <c r="F71" s="20">
        <f ca="1">DSUM($B$43:$Y$47,F$43,$C$54:$D71)</f>
        <v>5.0459982609867747E-2</v>
      </c>
      <c r="G71" s="20">
        <f ca="1">DSUM($B$43:$Y$47,G$43,$C$54:$D71)</f>
        <v>8.0084284733324657E-2</v>
      </c>
      <c r="H71" s="20">
        <f ca="1">DSUM($B$43:$Y$47,H$43,$C$54:$D71)</f>
        <v>0.11370568581403082</v>
      </c>
      <c r="I71" s="20">
        <f ca="1">DSUM($B$43:$Y$47,I$43,$C$54:$D71)</f>
        <v>0.15086034049168048</v>
      </c>
      <c r="J71" s="20">
        <f ca="1">DSUM($B$43:$Y$47,J$43,$C$54:$D71)</f>
        <v>0.18853217752929627</v>
      </c>
      <c r="K71" s="20">
        <f ca="1">DSUM($B$43:$Y$47,K$43,$C$54:$D71)</f>
        <v>0.23104820855650038</v>
      </c>
      <c r="L71" s="20">
        <f ca="1">DSUM($B$43:$Y$47,L$43,$C$54:$D71)</f>
        <v>0.2785081634832926</v>
      </c>
      <c r="M71" s="20">
        <f ca="1">DSUM($B$43:$Y$47,M$43,$C$54:$D71)</f>
        <v>0.32093065742825921</v>
      </c>
      <c r="N71" s="20">
        <f ca="1">DSUM($B$43:$Y$47,N$43,$C$54:$D71)</f>
        <v>0.36626064471834058</v>
      </c>
      <c r="O71" s="20">
        <f ca="1">DSUM($B$43:$Y$47,O$43,$C$54:$D71)</f>
        <v>0.39969690443832773</v>
      </c>
      <c r="P71" s="20">
        <f ca="1">DSUM($B$43:$Y$47,P$43,$C$54:$D71)</f>
        <v>0.41548442441436229</v>
      </c>
      <c r="Q71" s="20">
        <f ca="1">DSUM($B$43:$Y$47,Q$43,$C$54:$D71)</f>
        <v>0.41666386133567868</v>
      </c>
      <c r="R71" s="20">
        <f ca="1">DSUM($B$43:$Y$47,R$43,$C$54:$D71)</f>
        <v>0.42334093557044861</v>
      </c>
      <c r="S71" s="20">
        <f ca="1">DSUM($B$43:$Y$47,S$43,$C$54:$D71)</f>
        <v>0.43099117333645709</v>
      </c>
      <c r="T71" s="20">
        <f ca="1">DSUM($B$43:$Y$47,T$43,$C$54:$D71)</f>
        <v>0.43010106447904406</v>
      </c>
      <c r="U71" s="20">
        <f ca="1">DSUM($B$43:$Y$47,U$43,$C$54:$D71)</f>
        <v>0.41613014166715129</v>
      </c>
      <c r="V71" s="20">
        <f ca="1">DSUM($B$43:$Y$47,V$43,$C$54:$D71)</f>
        <v>0.41547400297317</v>
      </c>
      <c r="W71" s="20">
        <f ca="1">DSUM($B$43:$Y$47,W$43,$C$54:$D71)</f>
        <v>0.41653835450070092</v>
      </c>
      <c r="X71" s="20">
        <f ca="1">DSUM($B$43:$Y$47,X$43,$C$54:$D71)</f>
        <v>0.41936729689979191</v>
      </c>
      <c r="Y71" s="114">
        <f ca="1">DSUM($B$43:$Y$47,Y$43,$C$54:$D71)</f>
        <v>5.9878569781439097</v>
      </c>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row>
    <row r="72" spans="2:80">
      <c r="B72" s="7" t="s">
        <v>121</v>
      </c>
      <c r="C72" s="40" t="s">
        <v>122</v>
      </c>
      <c r="D72" s="40" t="s">
        <v>123</v>
      </c>
      <c r="E72" s="20">
        <f ca="1">DSUM($B$43:$Y$47,E$43,$C$54:$D72)</f>
        <v>2.3678673164184177E-2</v>
      </c>
      <c r="F72" s="20">
        <f ca="1">DSUM($B$43:$Y$47,F$43,$C$54:$D72)</f>
        <v>5.0459982609867747E-2</v>
      </c>
      <c r="G72" s="20">
        <f ca="1">DSUM($B$43:$Y$47,G$43,$C$54:$D72)</f>
        <v>8.0084284733324657E-2</v>
      </c>
      <c r="H72" s="20">
        <f ca="1">DSUM($B$43:$Y$47,H$43,$C$54:$D72)</f>
        <v>0.11370568581403082</v>
      </c>
      <c r="I72" s="20">
        <f ca="1">DSUM($B$43:$Y$47,I$43,$C$54:$D72)</f>
        <v>0.15086034049168048</v>
      </c>
      <c r="J72" s="20">
        <f ca="1">DSUM($B$43:$Y$47,J$43,$C$54:$D72)</f>
        <v>0.18853217752929627</v>
      </c>
      <c r="K72" s="20">
        <f ca="1">DSUM($B$43:$Y$47,K$43,$C$54:$D72)</f>
        <v>0.23104820855650038</v>
      </c>
      <c r="L72" s="20">
        <f ca="1">DSUM($B$43:$Y$47,L$43,$C$54:$D72)</f>
        <v>0.2785081634832926</v>
      </c>
      <c r="M72" s="20">
        <f ca="1">DSUM($B$43:$Y$47,M$43,$C$54:$D72)</f>
        <v>0.32093065742825921</v>
      </c>
      <c r="N72" s="20">
        <f ca="1">DSUM($B$43:$Y$47,N$43,$C$54:$D72)</f>
        <v>0.36626064471834058</v>
      </c>
      <c r="O72" s="20">
        <f ca="1">DSUM($B$43:$Y$47,O$43,$C$54:$D72)</f>
        <v>0.39969690443832773</v>
      </c>
      <c r="P72" s="20">
        <f ca="1">DSUM($B$43:$Y$47,P$43,$C$54:$D72)</f>
        <v>0.41548442441436229</v>
      </c>
      <c r="Q72" s="20">
        <f ca="1">DSUM($B$43:$Y$47,Q$43,$C$54:$D72)</f>
        <v>0.41666386133567868</v>
      </c>
      <c r="R72" s="20">
        <f ca="1">DSUM($B$43:$Y$47,R$43,$C$54:$D72)</f>
        <v>0.42334093557044861</v>
      </c>
      <c r="S72" s="20">
        <f ca="1">DSUM($B$43:$Y$47,S$43,$C$54:$D72)</f>
        <v>0.43099117333645709</v>
      </c>
      <c r="T72" s="20">
        <f ca="1">DSUM($B$43:$Y$47,T$43,$C$54:$D72)</f>
        <v>0.43010106447904406</v>
      </c>
      <c r="U72" s="20">
        <f ca="1">DSUM($B$43:$Y$47,U$43,$C$54:$D72)</f>
        <v>0.41613014166715129</v>
      </c>
      <c r="V72" s="20">
        <f ca="1">DSUM($B$43:$Y$47,V$43,$C$54:$D72)</f>
        <v>0.41547400297317</v>
      </c>
      <c r="W72" s="20">
        <f ca="1">DSUM($B$43:$Y$47,W$43,$C$54:$D72)</f>
        <v>0.41653835450070092</v>
      </c>
      <c r="X72" s="20">
        <f ca="1">DSUM($B$43:$Y$47,X$43,$C$54:$D72)</f>
        <v>0.41936729689979191</v>
      </c>
      <c r="Y72" s="114">
        <f ca="1">DSUM($B$43:$Y$47,Y$43,$C$54:$D72)</f>
        <v>5.9878569781439097</v>
      </c>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c r="CB72"/>
    </row>
    <row r="73" spans="2:80">
      <c r="B73" s="7" t="s">
        <v>124</v>
      </c>
      <c r="C73" s="40" t="s">
        <v>125</v>
      </c>
      <c r="D73" s="40" t="s">
        <v>126</v>
      </c>
      <c r="E73" s="20">
        <f ca="1">DSUM($B$43:$Y$47,E$43,$C$54:$D73)</f>
        <v>2.3678673164184177E-2</v>
      </c>
      <c r="F73" s="20">
        <f ca="1">DSUM($B$43:$Y$47,F$43,$C$54:$D73)</f>
        <v>5.0459982609867747E-2</v>
      </c>
      <c r="G73" s="20">
        <f ca="1">DSUM($B$43:$Y$47,G$43,$C$54:$D73)</f>
        <v>8.0084284733324657E-2</v>
      </c>
      <c r="H73" s="20">
        <f ca="1">DSUM($B$43:$Y$47,H$43,$C$54:$D73)</f>
        <v>0.11370568581403082</v>
      </c>
      <c r="I73" s="20">
        <f ca="1">DSUM($B$43:$Y$47,I$43,$C$54:$D73)</f>
        <v>0.15086034049168048</v>
      </c>
      <c r="J73" s="20">
        <f ca="1">DSUM($B$43:$Y$47,J$43,$C$54:$D73)</f>
        <v>0.18853217752929627</v>
      </c>
      <c r="K73" s="20">
        <f ca="1">DSUM($B$43:$Y$47,K$43,$C$54:$D73)</f>
        <v>0.23104820855650038</v>
      </c>
      <c r="L73" s="20">
        <f ca="1">DSUM($B$43:$Y$47,L$43,$C$54:$D73)</f>
        <v>0.2785081634832926</v>
      </c>
      <c r="M73" s="20">
        <f ca="1">DSUM($B$43:$Y$47,M$43,$C$54:$D73)</f>
        <v>0.32093065742825921</v>
      </c>
      <c r="N73" s="20">
        <f ca="1">DSUM($B$43:$Y$47,N$43,$C$54:$D73)</f>
        <v>0.36626064471834058</v>
      </c>
      <c r="O73" s="20">
        <f ca="1">DSUM($B$43:$Y$47,O$43,$C$54:$D73)</f>
        <v>0.39969690443832773</v>
      </c>
      <c r="P73" s="20">
        <f ca="1">DSUM($B$43:$Y$47,P$43,$C$54:$D73)</f>
        <v>0.41548442441436229</v>
      </c>
      <c r="Q73" s="20">
        <f ca="1">DSUM($B$43:$Y$47,Q$43,$C$54:$D73)</f>
        <v>0.41666386133567868</v>
      </c>
      <c r="R73" s="20">
        <f ca="1">DSUM($B$43:$Y$47,R$43,$C$54:$D73)</f>
        <v>0.42334093557044861</v>
      </c>
      <c r="S73" s="20">
        <f ca="1">DSUM($B$43:$Y$47,S$43,$C$54:$D73)</f>
        <v>0.43099117333645709</v>
      </c>
      <c r="T73" s="20">
        <f ca="1">DSUM($B$43:$Y$47,T$43,$C$54:$D73)</f>
        <v>0.43010106447904406</v>
      </c>
      <c r="U73" s="20">
        <f ca="1">DSUM($B$43:$Y$47,U$43,$C$54:$D73)</f>
        <v>0.41613014166715129</v>
      </c>
      <c r="V73" s="20">
        <f ca="1">DSUM($B$43:$Y$47,V$43,$C$54:$D73)</f>
        <v>0.41547400297317</v>
      </c>
      <c r="W73" s="20">
        <f ca="1">DSUM($B$43:$Y$47,W$43,$C$54:$D73)</f>
        <v>0.41653835450070092</v>
      </c>
      <c r="X73" s="20">
        <f ca="1">DSUM($B$43:$Y$47,X$43,$C$54:$D73)</f>
        <v>0.41936729689979191</v>
      </c>
      <c r="Y73" s="114">
        <f ca="1">DSUM($B$43:$Y$47,Y$43,$C$54:$D73)</f>
        <v>5.9878569781439097</v>
      </c>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row>
    <row r="74" spans="2:80">
      <c r="B74" s="7" t="s">
        <v>127</v>
      </c>
      <c r="C74" s="40" t="s">
        <v>128</v>
      </c>
      <c r="D74" s="40" t="s">
        <v>129</v>
      </c>
      <c r="E74" s="20">
        <f ca="1">DSUM($B$43:$Y$47,E$43,$C$54:$D74)</f>
        <v>2.3678673164184177E-2</v>
      </c>
      <c r="F74" s="20">
        <f ca="1">DSUM($B$43:$Y$47,F$43,$C$54:$D74)</f>
        <v>5.0459982609867747E-2</v>
      </c>
      <c r="G74" s="20">
        <f ca="1">DSUM($B$43:$Y$47,G$43,$C$54:$D74)</f>
        <v>8.0084284733324657E-2</v>
      </c>
      <c r="H74" s="20">
        <f ca="1">DSUM($B$43:$Y$47,H$43,$C$54:$D74)</f>
        <v>0.11370568581403082</v>
      </c>
      <c r="I74" s="20">
        <f ca="1">DSUM($B$43:$Y$47,I$43,$C$54:$D74)</f>
        <v>0.15086034049168048</v>
      </c>
      <c r="J74" s="20">
        <f ca="1">DSUM($B$43:$Y$47,J$43,$C$54:$D74)</f>
        <v>0.18853217752929627</v>
      </c>
      <c r="K74" s="20">
        <f ca="1">DSUM($B$43:$Y$47,K$43,$C$54:$D74)</f>
        <v>0.23104820855650038</v>
      </c>
      <c r="L74" s="20">
        <f ca="1">DSUM($B$43:$Y$47,L$43,$C$54:$D74)</f>
        <v>0.2785081634832926</v>
      </c>
      <c r="M74" s="20">
        <f ca="1">DSUM($B$43:$Y$47,M$43,$C$54:$D74)</f>
        <v>0.32093065742825921</v>
      </c>
      <c r="N74" s="20">
        <f ca="1">DSUM($B$43:$Y$47,N$43,$C$54:$D74)</f>
        <v>0.36626064471834058</v>
      </c>
      <c r="O74" s="20">
        <f ca="1">DSUM($B$43:$Y$47,O$43,$C$54:$D74)</f>
        <v>0.39969690443832773</v>
      </c>
      <c r="P74" s="20">
        <f ca="1">DSUM($B$43:$Y$47,P$43,$C$54:$D74)</f>
        <v>0.41548442441436229</v>
      </c>
      <c r="Q74" s="20">
        <f ca="1">DSUM($B$43:$Y$47,Q$43,$C$54:$D74)</f>
        <v>0.41666386133567868</v>
      </c>
      <c r="R74" s="20">
        <f ca="1">DSUM($B$43:$Y$47,R$43,$C$54:$D74)</f>
        <v>0.42334093557044861</v>
      </c>
      <c r="S74" s="20">
        <f ca="1">DSUM($B$43:$Y$47,S$43,$C$54:$D74)</f>
        <v>0.43099117333645709</v>
      </c>
      <c r="T74" s="20">
        <f ca="1">DSUM($B$43:$Y$47,T$43,$C$54:$D74)</f>
        <v>0.43010106447904406</v>
      </c>
      <c r="U74" s="20">
        <f ca="1">DSUM($B$43:$Y$47,U$43,$C$54:$D74)</f>
        <v>0.41613014166715129</v>
      </c>
      <c r="V74" s="20">
        <f ca="1">DSUM($B$43:$Y$47,V$43,$C$54:$D74)</f>
        <v>0.41547400297317</v>
      </c>
      <c r="W74" s="20">
        <f ca="1">DSUM($B$43:$Y$47,W$43,$C$54:$D74)</f>
        <v>0.41653835450070092</v>
      </c>
      <c r="X74" s="20">
        <f ca="1">DSUM($B$43:$Y$47,X$43,$C$54:$D74)</f>
        <v>0.41936729689979191</v>
      </c>
      <c r="Y74" s="114">
        <f ca="1">DSUM($B$43:$Y$47,Y$43,$C$54:$D74)</f>
        <v>5.9878569781439097</v>
      </c>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c r="CB74"/>
    </row>
    <row r="75" spans="2:80">
      <c r="B75" s="7" t="s">
        <v>130</v>
      </c>
      <c r="C75" s="40" t="s">
        <v>131</v>
      </c>
      <c r="D75" s="40" t="s">
        <v>132</v>
      </c>
      <c r="E75" s="20">
        <f ca="1">DSUM($B$43:$Y$47,E$43,$C$54:$D75)</f>
        <v>2.3678673164184177E-2</v>
      </c>
      <c r="F75" s="20">
        <f ca="1">DSUM($B$43:$Y$47,F$43,$C$54:$D75)</f>
        <v>5.0459982609867747E-2</v>
      </c>
      <c r="G75" s="20">
        <f ca="1">DSUM($B$43:$Y$47,G$43,$C$54:$D75)</f>
        <v>8.0084284733324657E-2</v>
      </c>
      <c r="H75" s="20">
        <f ca="1">DSUM($B$43:$Y$47,H$43,$C$54:$D75)</f>
        <v>0.11370568581403082</v>
      </c>
      <c r="I75" s="20">
        <f ca="1">DSUM($B$43:$Y$47,I$43,$C$54:$D75)</f>
        <v>0.15086034049168048</v>
      </c>
      <c r="J75" s="20">
        <f ca="1">DSUM($B$43:$Y$47,J$43,$C$54:$D75)</f>
        <v>0.18853217752929627</v>
      </c>
      <c r="K75" s="20">
        <f ca="1">DSUM($B$43:$Y$47,K$43,$C$54:$D75)</f>
        <v>0.23104820855650038</v>
      </c>
      <c r="L75" s="20">
        <f ca="1">DSUM($B$43:$Y$47,L$43,$C$54:$D75)</f>
        <v>0.2785081634832926</v>
      </c>
      <c r="M75" s="20">
        <f ca="1">DSUM($B$43:$Y$47,M$43,$C$54:$D75)</f>
        <v>0.32093065742825921</v>
      </c>
      <c r="N75" s="20">
        <f ca="1">DSUM($B$43:$Y$47,N$43,$C$54:$D75)</f>
        <v>0.36626064471834058</v>
      </c>
      <c r="O75" s="20">
        <f ca="1">DSUM($B$43:$Y$47,O$43,$C$54:$D75)</f>
        <v>0.39969690443832773</v>
      </c>
      <c r="P75" s="20">
        <f ca="1">DSUM($B$43:$Y$47,P$43,$C$54:$D75)</f>
        <v>0.41548442441436229</v>
      </c>
      <c r="Q75" s="20">
        <f ca="1">DSUM($B$43:$Y$47,Q$43,$C$54:$D75)</f>
        <v>0.41666386133567868</v>
      </c>
      <c r="R75" s="20">
        <f ca="1">DSUM($B$43:$Y$47,R$43,$C$54:$D75)</f>
        <v>0.42334093557044861</v>
      </c>
      <c r="S75" s="20">
        <f ca="1">DSUM($B$43:$Y$47,S$43,$C$54:$D75)</f>
        <v>0.43099117333645709</v>
      </c>
      <c r="T75" s="20">
        <f ca="1">DSUM($B$43:$Y$47,T$43,$C$54:$D75)</f>
        <v>0.43010106447904406</v>
      </c>
      <c r="U75" s="20">
        <f ca="1">DSUM($B$43:$Y$47,U$43,$C$54:$D75)</f>
        <v>0.41613014166715129</v>
      </c>
      <c r="V75" s="20">
        <f ca="1">DSUM($B$43:$Y$47,V$43,$C$54:$D75)</f>
        <v>0.41547400297317</v>
      </c>
      <c r="W75" s="20">
        <f ca="1">DSUM($B$43:$Y$47,W$43,$C$54:$D75)</f>
        <v>0.41653835450070092</v>
      </c>
      <c r="X75" s="20">
        <f ca="1">DSUM($B$43:$Y$47,X$43,$C$54:$D75)</f>
        <v>0.41936729689979191</v>
      </c>
      <c r="Y75" s="114">
        <f ca="1">DSUM($B$43:$Y$47,Y$43,$C$54:$D75)</f>
        <v>5.9878569781439097</v>
      </c>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c r="CB75"/>
    </row>
    <row r="76" spans="2:80">
      <c r="B76" s="7" t="s">
        <v>360</v>
      </c>
      <c r="C76" s="40" t="s">
        <v>134</v>
      </c>
      <c r="D76" s="40" t="s">
        <v>361</v>
      </c>
      <c r="E76" s="20">
        <f ca="1">DSUM($B$43:$Y$47,E$43,$C$54:$D76)</f>
        <v>2.3678673164184177E-2</v>
      </c>
      <c r="F76" s="20">
        <f ca="1">DSUM($B$43:$Y$47,F$43,$C$54:$D76)</f>
        <v>5.0459982609867747E-2</v>
      </c>
      <c r="G76" s="20">
        <f ca="1">DSUM($B$43:$Y$47,G$43,$C$54:$D76)</f>
        <v>8.0084284733324657E-2</v>
      </c>
      <c r="H76" s="20">
        <f ca="1">DSUM($B$43:$Y$47,H$43,$C$54:$D76)</f>
        <v>0.11370568581403082</v>
      </c>
      <c r="I76" s="20">
        <f ca="1">DSUM($B$43:$Y$47,I$43,$C$54:$D76)</f>
        <v>0.15086034049168048</v>
      </c>
      <c r="J76" s="20">
        <f ca="1">DSUM($B$43:$Y$47,J$43,$C$54:$D76)</f>
        <v>0.18853217752929627</v>
      </c>
      <c r="K76" s="20">
        <f ca="1">DSUM($B$43:$Y$47,K$43,$C$54:$D76)</f>
        <v>0.23104820855650038</v>
      </c>
      <c r="L76" s="20">
        <f ca="1">DSUM($B$43:$Y$47,L$43,$C$54:$D76)</f>
        <v>0.2785081634832926</v>
      </c>
      <c r="M76" s="20">
        <f ca="1">DSUM($B$43:$Y$47,M$43,$C$54:$D76)</f>
        <v>0.32093065742825921</v>
      </c>
      <c r="N76" s="20">
        <f ca="1">DSUM($B$43:$Y$47,N$43,$C$54:$D76)</f>
        <v>0.36626064471834058</v>
      </c>
      <c r="O76" s="20">
        <f ca="1">DSUM($B$43:$Y$47,O$43,$C$54:$D76)</f>
        <v>0.39969690443832773</v>
      </c>
      <c r="P76" s="20">
        <f ca="1">DSUM($B$43:$Y$47,P$43,$C$54:$D76)</f>
        <v>0.41548442441436229</v>
      </c>
      <c r="Q76" s="20">
        <f ca="1">DSUM($B$43:$Y$47,Q$43,$C$54:$D76)</f>
        <v>0.41666386133567868</v>
      </c>
      <c r="R76" s="20">
        <f ca="1">DSUM($B$43:$Y$47,R$43,$C$54:$D76)</f>
        <v>0.42334093557044861</v>
      </c>
      <c r="S76" s="20">
        <f ca="1">DSUM($B$43:$Y$47,S$43,$C$54:$D76)</f>
        <v>0.43099117333645709</v>
      </c>
      <c r="T76" s="20">
        <f ca="1">DSUM($B$43:$Y$47,T$43,$C$54:$D76)</f>
        <v>0.43010106447904406</v>
      </c>
      <c r="U76" s="20">
        <f ca="1">DSUM($B$43:$Y$47,U$43,$C$54:$D76)</f>
        <v>0.41613014166715129</v>
      </c>
      <c r="V76" s="20">
        <f ca="1">DSUM($B$43:$Y$47,V$43,$C$54:$D76)</f>
        <v>0.41547400297317</v>
      </c>
      <c r="W76" s="20">
        <f ca="1">DSUM($B$43:$Y$47,W$43,$C$54:$D76)</f>
        <v>0.41653835450070092</v>
      </c>
      <c r="X76" s="20">
        <f ca="1">DSUM($B$43:$Y$47,X$43,$C$54:$D76)</f>
        <v>0.41936729689979191</v>
      </c>
      <c r="Y76" s="114">
        <f ca="1">DSUM($B$43:$Y$47,Y$43,$C$54:$D76)</f>
        <v>5.9878569781439097</v>
      </c>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row>
    <row r="77" spans="2:80">
      <c r="B77" s="7" t="s">
        <v>362</v>
      </c>
      <c r="C77" s="40" t="s">
        <v>363</v>
      </c>
      <c r="D77" s="40" t="s">
        <v>364</v>
      </c>
      <c r="E77" s="20">
        <f ca="1">DSUM($B$43:$Y$47,E$43,$C$54:$D77)</f>
        <v>2.3678673164184177E-2</v>
      </c>
      <c r="F77" s="20">
        <f ca="1">DSUM($B$43:$Y$47,F$43,$C$54:$D77)</f>
        <v>5.0459982609867747E-2</v>
      </c>
      <c r="G77" s="20">
        <f ca="1">DSUM($B$43:$Y$47,G$43,$C$54:$D77)</f>
        <v>8.0084284733324657E-2</v>
      </c>
      <c r="H77" s="20">
        <f ca="1">DSUM($B$43:$Y$47,H$43,$C$54:$D77)</f>
        <v>0.11370568581403082</v>
      </c>
      <c r="I77" s="20">
        <f ca="1">DSUM($B$43:$Y$47,I$43,$C$54:$D77)</f>
        <v>0.15086034049168048</v>
      </c>
      <c r="J77" s="20">
        <f ca="1">DSUM($B$43:$Y$47,J$43,$C$54:$D77)</f>
        <v>0.18853217752929627</v>
      </c>
      <c r="K77" s="20">
        <f ca="1">DSUM($B$43:$Y$47,K$43,$C$54:$D77)</f>
        <v>0.23104820855650038</v>
      </c>
      <c r="L77" s="20">
        <f ca="1">DSUM($B$43:$Y$47,L$43,$C$54:$D77)</f>
        <v>0.2785081634832926</v>
      </c>
      <c r="M77" s="20">
        <f ca="1">DSUM($B$43:$Y$47,M$43,$C$54:$D77)</f>
        <v>0.32093065742825921</v>
      </c>
      <c r="N77" s="20">
        <f ca="1">DSUM($B$43:$Y$47,N$43,$C$54:$D77)</f>
        <v>0.36626064471834058</v>
      </c>
      <c r="O77" s="20">
        <f ca="1">DSUM($B$43:$Y$47,O$43,$C$54:$D77)</f>
        <v>0.39969690443832773</v>
      </c>
      <c r="P77" s="20">
        <f ca="1">DSUM($B$43:$Y$47,P$43,$C$54:$D77)</f>
        <v>0.41548442441436229</v>
      </c>
      <c r="Q77" s="20">
        <f ca="1">DSUM($B$43:$Y$47,Q$43,$C$54:$D77)</f>
        <v>0.41666386133567868</v>
      </c>
      <c r="R77" s="20">
        <f ca="1">DSUM($B$43:$Y$47,R$43,$C$54:$D77)</f>
        <v>0.42334093557044861</v>
      </c>
      <c r="S77" s="20">
        <f ca="1">DSUM($B$43:$Y$47,S$43,$C$54:$D77)</f>
        <v>0.43099117333645709</v>
      </c>
      <c r="T77" s="20">
        <f ca="1">DSUM($B$43:$Y$47,T$43,$C$54:$D77)</f>
        <v>0.43010106447904406</v>
      </c>
      <c r="U77" s="20">
        <f ca="1">DSUM($B$43:$Y$47,U$43,$C$54:$D77)</f>
        <v>0.41613014166715129</v>
      </c>
      <c r="V77" s="20">
        <f ca="1">DSUM($B$43:$Y$47,V$43,$C$54:$D77)</f>
        <v>0.41547400297317</v>
      </c>
      <c r="W77" s="20">
        <f ca="1">DSUM($B$43:$Y$47,W$43,$C$54:$D77)</f>
        <v>0.41653835450070092</v>
      </c>
      <c r="X77" s="20">
        <f ca="1">DSUM($B$43:$Y$47,X$43,$C$54:$D77)</f>
        <v>0.41936729689979191</v>
      </c>
      <c r="Y77" s="114">
        <f ca="1">DSUM($B$43:$Y$47,Y$43,$C$54:$D77)</f>
        <v>5.9878569781439097</v>
      </c>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c r="CB77"/>
    </row>
    <row r="78" spans="2:80">
      <c r="B78" s="7" t="s">
        <v>365</v>
      </c>
      <c r="C78" s="40" t="s">
        <v>366</v>
      </c>
      <c r="D78" s="40" t="s">
        <v>367</v>
      </c>
      <c r="E78" s="20">
        <f ca="1">DSUM($B$43:$Y$47,E$43,$C$54:$D78)</f>
        <v>2.3678673164184177E-2</v>
      </c>
      <c r="F78" s="20">
        <f ca="1">DSUM($B$43:$Y$47,F$43,$C$54:$D78)</f>
        <v>5.0459982609867747E-2</v>
      </c>
      <c r="G78" s="20">
        <f ca="1">DSUM($B$43:$Y$47,G$43,$C$54:$D78)</f>
        <v>8.0084284733324657E-2</v>
      </c>
      <c r="H78" s="20">
        <f ca="1">DSUM($B$43:$Y$47,H$43,$C$54:$D78)</f>
        <v>0.11370568581403082</v>
      </c>
      <c r="I78" s="20">
        <f ca="1">DSUM($B$43:$Y$47,I$43,$C$54:$D78)</f>
        <v>0.15086034049168048</v>
      </c>
      <c r="J78" s="20">
        <f ca="1">DSUM($B$43:$Y$47,J$43,$C$54:$D78)</f>
        <v>0.18853217752929627</v>
      </c>
      <c r="K78" s="20">
        <f ca="1">DSUM($B$43:$Y$47,K$43,$C$54:$D78)</f>
        <v>0.23104820855650038</v>
      </c>
      <c r="L78" s="20">
        <f ca="1">DSUM($B$43:$Y$47,L$43,$C$54:$D78)</f>
        <v>0.2785081634832926</v>
      </c>
      <c r="M78" s="20">
        <f ca="1">DSUM($B$43:$Y$47,M$43,$C$54:$D78)</f>
        <v>0.32093065742825921</v>
      </c>
      <c r="N78" s="20">
        <f ca="1">DSUM($B$43:$Y$47,N$43,$C$54:$D78)</f>
        <v>0.36626064471834058</v>
      </c>
      <c r="O78" s="20">
        <f ca="1">DSUM($B$43:$Y$47,O$43,$C$54:$D78)</f>
        <v>0.39969690443832773</v>
      </c>
      <c r="P78" s="20">
        <f ca="1">DSUM($B$43:$Y$47,P$43,$C$54:$D78)</f>
        <v>0.41548442441436229</v>
      </c>
      <c r="Q78" s="20">
        <f ca="1">DSUM($B$43:$Y$47,Q$43,$C$54:$D78)</f>
        <v>0.41666386133567868</v>
      </c>
      <c r="R78" s="20">
        <f ca="1">DSUM($B$43:$Y$47,R$43,$C$54:$D78)</f>
        <v>0.42334093557044861</v>
      </c>
      <c r="S78" s="20">
        <f ca="1">DSUM($B$43:$Y$47,S$43,$C$54:$D78)</f>
        <v>0.43099117333645709</v>
      </c>
      <c r="T78" s="20">
        <f ca="1">DSUM($B$43:$Y$47,T$43,$C$54:$D78)</f>
        <v>0.43010106447904406</v>
      </c>
      <c r="U78" s="20">
        <f ca="1">DSUM($B$43:$Y$47,U$43,$C$54:$D78)</f>
        <v>0.41613014166715129</v>
      </c>
      <c r="V78" s="20">
        <f ca="1">DSUM($B$43:$Y$47,V$43,$C$54:$D78)</f>
        <v>0.41547400297317</v>
      </c>
      <c r="W78" s="20">
        <f ca="1">DSUM($B$43:$Y$47,W$43,$C$54:$D78)</f>
        <v>0.41653835450070092</v>
      </c>
      <c r="X78" s="20">
        <f ca="1">DSUM($B$43:$Y$47,X$43,$C$54:$D78)</f>
        <v>0.41936729689979191</v>
      </c>
      <c r="Y78" s="114">
        <f ca="1">DSUM($B$43:$Y$47,Y$43,$C$54:$D78)</f>
        <v>5.9878569781439097</v>
      </c>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row>
    <row r="79" spans="2:80">
      <c r="B79" s="7" t="s">
        <v>368</v>
      </c>
      <c r="C79" s="40" t="s">
        <v>369</v>
      </c>
      <c r="D79" s="40" t="s">
        <v>370</v>
      </c>
      <c r="E79" s="20">
        <f ca="1">DSUM($B$43:$Y$47,E$43,$C$54:$D79)</f>
        <v>2.3678673164184177E-2</v>
      </c>
      <c r="F79" s="20">
        <f ca="1">DSUM($B$43:$Y$47,F$43,$C$54:$D79)</f>
        <v>5.0459982609867747E-2</v>
      </c>
      <c r="G79" s="20">
        <f ca="1">DSUM($B$43:$Y$47,G$43,$C$54:$D79)</f>
        <v>8.0084284733324657E-2</v>
      </c>
      <c r="H79" s="20">
        <f ca="1">DSUM($B$43:$Y$47,H$43,$C$54:$D79)</f>
        <v>0.11370568581403082</v>
      </c>
      <c r="I79" s="20">
        <f ca="1">DSUM($B$43:$Y$47,I$43,$C$54:$D79)</f>
        <v>0.15086034049168048</v>
      </c>
      <c r="J79" s="20">
        <f ca="1">DSUM($B$43:$Y$47,J$43,$C$54:$D79)</f>
        <v>0.18853217752929627</v>
      </c>
      <c r="K79" s="20">
        <f ca="1">DSUM($B$43:$Y$47,K$43,$C$54:$D79)</f>
        <v>0.23104820855650038</v>
      </c>
      <c r="L79" s="20">
        <f ca="1">DSUM($B$43:$Y$47,L$43,$C$54:$D79)</f>
        <v>0.2785081634832926</v>
      </c>
      <c r="M79" s="20">
        <f ca="1">DSUM($B$43:$Y$47,M$43,$C$54:$D79)</f>
        <v>0.32093065742825921</v>
      </c>
      <c r="N79" s="20">
        <f ca="1">DSUM($B$43:$Y$47,N$43,$C$54:$D79)</f>
        <v>0.36626064471834058</v>
      </c>
      <c r="O79" s="20">
        <f ca="1">DSUM($B$43:$Y$47,O$43,$C$54:$D79)</f>
        <v>0.39969690443832773</v>
      </c>
      <c r="P79" s="20">
        <f ca="1">DSUM($B$43:$Y$47,P$43,$C$54:$D79)</f>
        <v>0.41548442441436229</v>
      </c>
      <c r="Q79" s="20">
        <f ca="1">DSUM($B$43:$Y$47,Q$43,$C$54:$D79)</f>
        <v>0.41666386133567868</v>
      </c>
      <c r="R79" s="20">
        <f ca="1">DSUM($B$43:$Y$47,R$43,$C$54:$D79)</f>
        <v>0.42334093557044861</v>
      </c>
      <c r="S79" s="20">
        <f ca="1">DSUM($B$43:$Y$47,S$43,$C$54:$D79)</f>
        <v>0.43099117333645709</v>
      </c>
      <c r="T79" s="20">
        <f ca="1">DSUM($B$43:$Y$47,T$43,$C$54:$D79)</f>
        <v>0.43010106447904406</v>
      </c>
      <c r="U79" s="20">
        <f ca="1">DSUM($B$43:$Y$47,U$43,$C$54:$D79)</f>
        <v>0.41613014166715129</v>
      </c>
      <c r="V79" s="20">
        <f ca="1">DSUM($B$43:$Y$47,V$43,$C$54:$D79)</f>
        <v>0.41547400297317</v>
      </c>
      <c r="W79" s="20">
        <f ca="1">DSUM($B$43:$Y$47,W$43,$C$54:$D79)</f>
        <v>0.41653835450070092</v>
      </c>
      <c r="X79" s="20">
        <f ca="1">DSUM($B$43:$Y$47,X$43,$C$54:$D79)</f>
        <v>0.41936729689979191</v>
      </c>
      <c r="Y79" s="114">
        <f ca="1">DSUM($B$43:$Y$47,Y$43,$C$54:$D79)</f>
        <v>5.9878569781439097</v>
      </c>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c r="CB79"/>
    </row>
    <row r="80" spans="2:80">
      <c r="B80" s="7" t="s">
        <v>371</v>
      </c>
      <c r="C80" s="40" t="s">
        <v>372</v>
      </c>
      <c r="D80" s="40" t="s">
        <v>373</v>
      </c>
      <c r="E80" s="20">
        <f ca="1">DSUM($B$43:$Y$47,E$43,$C$54:$D80)</f>
        <v>2.3678673164184177E-2</v>
      </c>
      <c r="F80" s="20">
        <f ca="1">DSUM($B$43:$Y$47,F$43,$C$54:$D80)</f>
        <v>5.0459982609867747E-2</v>
      </c>
      <c r="G80" s="20">
        <f ca="1">DSUM($B$43:$Y$47,G$43,$C$54:$D80)</f>
        <v>8.0084284733324657E-2</v>
      </c>
      <c r="H80" s="20">
        <f ca="1">DSUM($B$43:$Y$47,H$43,$C$54:$D80)</f>
        <v>0.11370568581403082</v>
      </c>
      <c r="I80" s="20">
        <f ca="1">DSUM($B$43:$Y$47,I$43,$C$54:$D80)</f>
        <v>0.15086034049168048</v>
      </c>
      <c r="J80" s="20">
        <f ca="1">DSUM($B$43:$Y$47,J$43,$C$54:$D80)</f>
        <v>0.18853217752929627</v>
      </c>
      <c r="K80" s="20">
        <f ca="1">DSUM($B$43:$Y$47,K$43,$C$54:$D80)</f>
        <v>0.23104820855650038</v>
      </c>
      <c r="L80" s="20">
        <f ca="1">DSUM($B$43:$Y$47,L$43,$C$54:$D80)</f>
        <v>0.2785081634832926</v>
      </c>
      <c r="M80" s="20">
        <f ca="1">DSUM($B$43:$Y$47,M$43,$C$54:$D80)</f>
        <v>0.32093065742825921</v>
      </c>
      <c r="N80" s="20">
        <f ca="1">DSUM($B$43:$Y$47,N$43,$C$54:$D80)</f>
        <v>0.36626064471834058</v>
      </c>
      <c r="O80" s="20">
        <f ca="1">DSUM($B$43:$Y$47,O$43,$C$54:$D80)</f>
        <v>0.39969690443832773</v>
      </c>
      <c r="P80" s="20">
        <f ca="1">DSUM($B$43:$Y$47,P$43,$C$54:$D80)</f>
        <v>0.41548442441436229</v>
      </c>
      <c r="Q80" s="20">
        <f ca="1">DSUM($B$43:$Y$47,Q$43,$C$54:$D80)</f>
        <v>0.41666386133567868</v>
      </c>
      <c r="R80" s="20">
        <f ca="1">DSUM($B$43:$Y$47,R$43,$C$54:$D80)</f>
        <v>0.42334093557044861</v>
      </c>
      <c r="S80" s="20">
        <f ca="1">DSUM($B$43:$Y$47,S$43,$C$54:$D80)</f>
        <v>0.43099117333645709</v>
      </c>
      <c r="T80" s="20">
        <f ca="1">DSUM($B$43:$Y$47,T$43,$C$54:$D80)</f>
        <v>0.43010106447904406</v>
      </c>
      <c r="U80" s="20">
        <f ca="1">DSUM($B$43:$Y$47,U$43,$C$54:$D80)</f>
        <v>0.41613014166715129</v>
      </c>
      <c r="V80" s="20">
        <f ca="1">DSUM($B$43:$Y$47,V$43,$C$54:$D80)</f>
        <v>0.41547400297317</v>
      </c>
      <c r="W80" s="20">
        <f ca="1">DSUM($B$43:$Y$47,W$43,$C$54:$D80)</f>
        <v>0.41653835450070092</v>
      </c>
      <c r="X80" s="20">
        <f ca="1">DSUM($B$43:$Y$47,X$43,$C$54:$D80)</f>
        <v>0.41936729689979191</v>
      </c>
      <c r="Y80" s="114">
        <f ca="1">DSUM($B$43:$Y$47,Y$43,$C$54:$D80)</f>
        <v>5.9878569781439097</v>
      </c>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c r="CB80"/>
    </row>
    <row r="81" spans="1:80">
      <c r="B81" s="7" t="s">
        <v>374</v>
      </c>
      <c r="C81" s="40" t="s">
        <v>375</v>
      </c>
      <c r="D81" s="40" t="s">
        <v>376</v>
      </c>
      <c r="E81" s="20">
        <f ca="1">DSUM($B$43:$Y$47,E$43,$C$54:$D81)</f>
        <v>2.3678673164184177E-2</v>
      </c>
      <c r="F81" s="20">
        <f ca="1">DSUM($B$43:$Y$47,F$43,$C$54:$D81)</f>
        <v>5.0459982609867747E-2</v>
      </c>
      <c r="G81" s="20">
        <f ca="1">DSUM($B$43:$Y$47,G$43,$C$54:$D81)</f>
        <v>8.0084284733324657E-2</v>
      </c>
      <c r="H81" s="20">
        <f ca="1">DSUM($B$43:$Y$47,H$43,$C$54:$D81)</f>
        <v>0.11370568581403082</v>
      </c>
      <c r="I81" s="20">
        <f ca="1">DSUM($B$43:$Y$47,I$43,$C$54:$D81)</f>
        <v>0.15086034049168048</v>
      </c>
      <c r="J81" s="20">
        <f ca="1">DSUM($B$43:$Y$47,J$43,$C$54:$D81)</f>
        <v>0.18853217752929627</v>
      </c>
      <c r="K81" s="20">
        <f ca="1">DSUM($B$43:$Y$47,K$43,$C$54:$D81)</f>
        <v>0.23104820855650038</v>
      </c>
      <c r="L81" s="20">
        <f ca="1">DSUM($B$43:$Y$47,L$43,$C$54:$D81)</f>
        <v>0.2785081634832926</v>
      </c>
      <c r="M81" s="20">
        <f ca="1">DSUM($B$43:$Y$47,M$43,$C$54:$D81)</f>
        <v>0.32093065742825921</v>
      </c>
      <c r="N81" s="20">
        <f ca="1">DSUM($B$43:$Y$47,N$43,$C$54:$D81)</f>
        <v>0.36626064471834058</v>
      </c>
      <c r="O81" s="20">
        <f ca="1">DSUM($B$43:$Y$47,O$43,$C$54:$D81)</f>
        <v>0.39969690443832773</v>
      </c>
      <c r="P81" s="20">
        <f ca="1">DSUM($B$43:$Y$47,P$43,$C$54:$D81)</f>
        <v>0.41548442441436229</v>
      </c>
      <c r="Q81" s="20">
        <f ca="1">DSUM($B$43:$Y$47,Q$43,$C$54:$D81)</f>
        <v>0.41666386133567868</v>
      </c>
      <c r="R81" s="20">
        <f ca="1">DSUM($B$43:$Y$47,R$43,$C$54:$D81)</f>
        <v>0.42334093557044861</v>
      </c>
      <c r="S81" s="20">
        <f ca="1">DSUM($B$43:$Y$47,S$43,$C$54:$D81)</f>
        <v>0.43099117333645709</v>
      </c>
      <c r="T81" s="20">
        <f ca="1">DSUM($B$43:$Y$47,T$43,$C$54:$D81)</f>
        <v>0.43010106447904406</v>
      </c>
      <c r="U81" s="20">
        <f ca="1">DSUM($B$43:$Y$47,U$43,$C$54:$D81)</f>
        <v>0.41613014166715129</v>
      </c>
      <c r="V81" s="20">
        <f ca="1">DSUM($B$43:$Y$47,V$43,$C$54:$D81)</f>
        <v>0.41547400297317</v>
      </c>
      <c r="W81" s="20">
        <f ca="1">DSUM($B$43:$Y$47,W$43,$C$54:$D81)</f>
        <v>0.41653835450070092</v>
      </c>
      <c r="X81" s="20">
        <f ca="1">DSUM($B$43:$Y$47,X$43,$C$54:$D81)</f>
        <v>0.41936729689979191</v>
      </c>
      <c r="Y81" s="114">
        <f ca="1">DSUM($B$43:$Y$47,Y$43,$C$54:$D81)</f>
        <v>5.9878569781439097</v>
      </c>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row>
    <row r="82" spans="1:80">
      <c r="B82" s="7" t="s">
        <v>377</v>
      </c>
      <c r="C82" s="40" t="s">
        <v>378</v>
      </c>
      <c r="D82" s="40" t="s">
        <v>379</v>
      </c>
      <c r="E82" s="20">
        <f ca="1">DSUM($B$43:$Y$47,E$43,$C$54:$D82)</f>
        <v>2.3678673164184177E-2</v>
      </c>
      <c r="F82" s="20">
        <f ca="1">DSUM($B$43:$Y$47,F$43,$C$54:$D82)</f>
        <v>5.0459982609867747E-2</v>
      </c>
      <c r="G82" s="20">
        <f ca="1">DSUM($B$43:$Y$47,G$43,$C$54:$D82)</f>
        <v>8.0084284733324657E-2</v>
      </c>
      <c r="H82" s="20">
        <f ca="1">DSUM($B$43:$Y$47,H$43,$C$54:$D82)</f>
        <v>0.11370568581403082</v>
      </c>
      <c r="I82" s="20">
        <f ca="1">DSUM($B$43:$Y$47,I$43,$C$54:$D82)</f>
        <v>0.15086034049168048</v>
      </c>
      <c r="J82" s="20">
        <f ca="1">DSUM($B$43:$Y$47,J$43,$C$54:$D82)</f>
        <v>0.18853217752929627</v>
      </c>
      <c r="K82" s="20">
        <f ca="1">DSUM($B$43:$Y$47,K$43,$C$54:$D82)</f>
        <v>0.23104820855650038</v>
      </c>
      <c r="L82" s="20">
        <f ca="1">DSUM($B$43:$Y$47,L$43,$C$54:$D82)</f>
        <v>0.2785081634832926</v>
      </c>
      <c r="M82" s="20">
        <f ca="1">DSUM($B$43:$Y$47,M$43,$C$54:$D82)</f>
        <v>0.32093065742825921</v>
      </c>
      <c r="N82" s="20">
        <f ca="1">DSUM($B$43:$Y$47,N$43,$C$54:$D82)</f>
        <v>0.36626064471834058</v>
      </c>
      <c r="O82" s="20">
        <f ca="1">DSUM($B$43:$Y$47,O$43,$C$54:$D82)</f>
        <v>0.39969690443832773</v>
      </c>
      <c r="P82" s="20">
        <f ca="1">DSUM($B$43:$Y$47,P$43,$C$54:$D82)</f>
        <v>0.41548442441436229</v>
      </c>
      <c r="Q82" s="20">
        <f ca="1">DSUM($B$43:$Y$47,Q$43,$C$54:$D82)</f>
        <v>0.41666386133567868</v>
      </c>
      <c r="R82" s="20">
        <f ca="1">DSUM($B$43:$Y$47,R$43,$C$54:$D82)</f>
        <v>0.42334093557044861</v>
      </c>
      <c r="S82" s="20">
        <f ca="1">DSUM($B$43:$Y$47,S$43,$C$54:$D82)</f>
        <v>0.43099117333645709</v>
      </c>
      <c r="T82" s="20">
        <f ca="1">DSUM($B$43:$Y$47,T$43,$C$54:$D82)</f>
        <v>0.43010106447904406</v>
      </c>
      <c r="U82" s="20">
        <f ca="1">DSUM($B$43:$Y$47,U$43,$C$54:$D82)</f>
        <v>0.41613014166715129</v>
      </c>
      <c r="V82" s="20">
        <f ca="1">DSUM($B$43:$Y$47,V$43,$C$54:$D82)</f>
        <v>0.41547400297317</v>
      </c>
      <c r="W82" s="20">
        <f ca="1">DSUM($B$43:$Y$47,W$43,$C$54:$D82)</f>
        <v>0.41653835450070092</v>
      </c>
      <c r="X82" s="20">
        <f ca="1">DSUM($B$43:$Y$47,X$43,$C$54:$D82)</f>
        <v>0.41936729689979191</v>
      </c>
      <c r="Y82" s="114">
        <f ca="1">DSUM($B$43:$Y$47,Y$43,$C$54:$D82)</f>
        <v>5.9878569781439097</v>
      </c>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c r="CB82"/>
    </row>
    <row r="83" spans="1:80">
      <c r="B83" s="7" t="s">
        <v>380</v>
      </c>
      <c r="C83" s="40" t="s">
        <v>381</v>
      </c>
      <c r="D83" s="40" t="s">
        <v>382</v>
      </c>
      <c r="E83" s="20">
        <f ca="1">DSUM($B$43:$Y$47,E$43,$C$54:$D83)</f>
        <v>2.3678673164184177E-2</v>
      </c>
      <c r="F83" s="20">
        <f ca="1">DSUM($B$43:$Y$47,F$43,$C$54:$D83)</f>
        <v>5.0459982609867747E-2</v>
      </c>
      <c r="G83" s="20">
        <f ca="1">DSUM($B$43:$Y$47,G$43,$C$54:$D83)</f>
        <v>8.0084284733324657E-2</v>
      </c>
      <c r="H83" s="20">
        <f ca="1">DSUM($B$43:$Y$47,H$43,$C$54:$D83)</f>
        <v>0.11370568581403082</v>
      </c>
      <c r="I83" s="20">
        <f ca="1">DSUM($B$43:$Y$47,I$43,$C$54:$D83)</f>
        <v>0.15086034049168048</v>
      </c>
      <c r="J83" s="20">
        <f ca="1">DSUM($B$43:$Y$47,J$43,$C$54:$D83)</f>
        <v>0.18853217752929627</v>
      </c>
      <c r="K83" s="20">
        <f ca="1">DSUM($B$43:$Y$47,K$43,$C$54:$D83)</f>
        <v>0.23104820855650038</v>
      </c>
      <c r="L83" s="20">
        <f ca="1">DSUM($B$43:$Y$47,L$43,$C$54:$D83)</f>
        <v>0.2785081634832926</v>
      </c>
      <c r="M83" s="20">
        <f ca="1">DSUM($B$43:$Y$47,M$43,$C$54:$D83)</f>
        <v>0.32093065742825921</v>
      </c>
      <c r="N83" s="20">
        <f ca="1">DSUM($B$43:$Y$47,N$43,$C$54:$D83)</f>
        <v>0.36626064471834058</v>
      </c>
      <c r="O83" s="20">
        <f ca="1">DSUM($B$43:$Y$47,O$43,$C$54:$D83)</f>
        <v>0.39969690443832773</v>
      </c>
      <c r="P83" s="20">
        <f ca="1">DSUM($B$43:$Y$47,P$43,$C$54:$D83)</f>
        <v>0.41548442441436229</v>
      </c>
      <c r="Q83" s="20">
        <f ca="1">DSUM($B$43:$Y$47,Q$43,$C$54:$D83)</f>
        <v>0.41666386133567868</v>
      </c>
      <c r="R83" s="20">
        <f ca="1">DSUM($B$43:$Y$47,R$43,$C$54:$D83)</f>
        <v>0.42334093557044861</v>
      </c>
      <c r="S83" s="20">
        <f ca="1">DSUM($B$43:$Y$47,S$43,$C$54:$D83)</f>
        <v>0.43099117333645709</v>
      </c>
      <c r="T83" s="20">
        <f ca="1">DSUM($B$43:$Y$47,T$43,$C$54:$D83)</f>
        <v>0.43010106447904406</v>
      </c>
      <c r="U83" s="20">
        <f ca="1">DSUM($B$43:$Y$47,U$43,$C$54:$D83)</f>
        <v>0.41613014166715129</v>
      </c>
      <c r="V83" s="20">
        <f ca="1">DSUM($B$43:$Y$47,V$43,$C$54:$D83)</f>
        <v>0.41547400297317</v>
      </c>
      <c r="W83" s="20">
        <f ca="1">DSUM($B$43:$Y$47,W$43,$C$54:$D83)</f>
        <v>0.41653835450070092</v>
      </c>
      <c r="X83" s="20">
        <f ca="1">DSUM($B$43:$Y$47,X$43,$C$54:$D83)</f>
        <v>0.41936729689979191</v>
      </c>
      <c r="Y83" s="114">
        <f ca="1">DSUM($B$43:$Y$47,Y$43,$C$54:$D83)</f>
        <v>5.9878569781439097</v>
      </c>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row>
    <row r="84" spans="1:80">
      <c r="B84" s="7" t="s">
        <v>383</v>
      </c>
      <c r="C84" s="40" t="s">
        <v>384</v>
      </c>
      <c r="D84" s="40" t="s">
        <v>385</v>
      </c>
      <c r="E84" s="20">
        <f ca="1">DSUM($B$43:$Y$47,E$43,$C$54:$D84)</f>
        <v>2.3678673164184177E-2</v>
      </c>
      <c r="F84" s="20">
        <f ca="1">DSUM($B$43:$Y$47,F$43,$C$54:$D84)</f>
        <v>5.0459982609867747E-2</v>
      </c>
      <c r="G84" s="20">
        <f ca="1">DSUM($B$43:$Y$47,G$43,$C$54:$D84)</f>
        <v>8.0084284733324657E-2</v>
      </c>
      <c r="H84" s="20">
        <f ca="1">DSUM($B$43:$Y$47,H$43,$C$54:$D84)</f>
        <v>0.11370568581403082</v>
      </c>
      <c r="I84" s="20">
        <f ca="1">DSUM($B$43:$Y$47,I$43,$C$54:$D84)</f>
        <v>0.15086034049168048</v>
      </c>
      <c r="J84" s="20">
        <f ca="1">DSUM($B$43:$Y$47,J$43,$C$54:$D84)</f>
        <v>0.18853217752929627</v>
      </c>
      <c r="K84" s="20">
        <f ca="1">DSUM($B$43:$Y$47,K$43,$C$54:$D84)</f>
        <v>0.23104820855650038</v>
      </c>
      <c r="L84" s="20">
        <f ca="1">DSUM($B$43:$Y$47,L$43,$C$54:$D84)</f>
        <v>0.2785081634832926</v>
      </c>
      <c r="M84" s="20">
        <f ca="1">DSUM($B$43:$Y$47,M$43,$C$54:$D84)</f>
        <v>0.32093065742825921</v>
      </c>
      <c r="N84" s="20">
        <f ca="1">DSUM($B$43:$Y$47,N$43,$C$54:$D84)</f>
        <v>0.36626064471834058</v>
      </c>
      <c r="O84" s="20">
        <f ca="1">DSUM($B$43:$Y$47,O$43,$C$54:$D84)</f>
        <v>0.39969690443832773</v>
      </c>
      <c r="P84" s="20">
        <f ca="1">DSUM($B$43:$Y$47,P$43,$C$54:$D84)</f>
        <v>0.41548442441436229</v>
      </c>
      <c r="Q84" s="20">
        <f ca="1">DSUM($B$43:$Y$47,Q$43,$C$54:$D84)</f>
        <v>0.41666386133567868</v>
      </c>
      <c r="R84" s="20">
        <f ca="1">DSUM($B$43:$Y$47,R$43,$C$54:$D84)</f>
        <v>0.42334093557044861</v>
      </c>
      <c r="S84" s="20">
        <f ca="1">DSUM($B$43:$Y$47,S$43,$C$54:$D84)</f>
        <v>0.43099117333645709</v>
      </c>
      <c r="T84" s="20">
        <f ca="1">DSUM($B$43:$Y$47,T$43,$C$54:$D84)</f>
        <v>0.43010106447904406</v>
      </c>
      <c r="U84" s="20">
        <f ca="1">DSUM($B$43:$Y$47,U$43,$C$54:$D84)</f>
        <v>0.41613014166715129</v>
      </c>
      <c r="V84" s="20">
        <f ca="1">DSUM($B$43:$Y$47,V$43,$C$54:$D84)</f>
        <v>0.41547400297317</v>
      </c>
      <c r="W84" s="20">
        <f ca="1">DSUM($B$43:$Y$47,W$43,$C$54:$D84)</f>
        <v>0.41653835450070092</v>
      </c>
      <c r="X84" s="20">
        <f ca="1">DSUM($B$43:$Y$47,X$43,$C$54:$D84)</f>
        <v>0.41936729689979191</v>
      </c>
      <c r="Y84" s="114">
        <f ca="1">DSUM($B$43:$Y$47,Y$43,$C$54:$D84)</f>
        <v>5.9878569781439097</v>
      </c>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c r="CB84"/>
    </row>
    <row r="85" spans="1:80">
      <c r="B85" s="7" t="s">
        <v>386</v>
      </c>
      <c r="C85" s="40" t="s">
        <v>387</v>
      </c>
      <c r="D85" s="40" t="s">
        <v>388</v>
      </c>
      <c r="E85" s="20">
        <f ca="1">DSUM($B$43:$Y$47,E$43,$C$54:$D85)</f>
        <v>2.3678673164184177E-2</v>
      </c>
      <c r="F85" s="20">
        <f ca="1">DSUM($B$43:$Y$47,F$43,$C$54:$D85)</f>
        <v>5.0459982609867747E-2</v>
      </c>
      <c r="G85" s="20">
        <f ca="1">DSUM($B$43:$Y$47,G$43,$C$54:$D85)</f>
        <v>8.0084284733324657E-2</v>
      </c>
      <c r="H85" s="20">
        <f ca="1">DSUM($B$43:$Y$47,H$43,$C$54:$D85)</f>
        <v>0.11370568581403082</v>
      </c>
      <c r="I85" s="20">
        <f ca="1">DSUM($B$43:$Y$47,I$43,$C$54:$D85)</f>
        <v>0.15086034049168048</v>
      </c>
      <c r="J85" s="20">
        <f ca="1">DSUM($B$43:$Y$47,J$43,$C$54:$D85)</f>
        <v>0.18853217752929627</v>
      </c>
      <c r="K85" s="20">
        <f ca="1">DSUM($B$43:$Y$47,K$43,$C$54:$D85)</f>
        <v>0.23104820855650038</v>
      </c>
      <c r="L85" s="20">
        <f ca="1">DSUM($B$43:$Y$47,L$43,$C$54:$D85)</f>
        <v>0.2785081634832926</v>
      </c>
      <c r="M85" s="20">
        <f ca="1">DSUM($B$43:$Y$47,M$43,$C$54:$D85)</f>
        <v>0.32093065742825921</v>
      </c>
      <c r="N85" s="20">
        <f ca="1">DSUM($B$43:$Y$47,N$43,$C$54:$D85)</f>
        <v>0.36626064471834058</v>
      </c>
      <c r="O85" s="20">
        <f ca="1">DSUM($B$43:$Y$47,O$43,$C$54:$D85)</f>
        <v>0.39969690443832773</v>
      </c>
      <c r="P85" s="20">
        <f ca="1">DSUM($B$43:$Y$47,P$43,$C$54:$D85)</f>
        <v>0.41548442441436229</v>
      </c>
      <c r="Q85" s="20">
        <f ca="1">DSUM($B$43:$Y$47,Q$43,$C$54:$D85)</f>
        <v>0.41666386133567868</v>
      </c>
      <c r="R85" s="20">
        <f ca="1">DSUM($B$43:$Y$47,R$43,$C$54:$D85)</f>
        <v>0.42334093557044861</v>
      </c>
      <c r="S85" s="20">
        <f ca="1">DSUM($B$43:$Y$47,S$43,$C$54:$D85)</f>
        <v>0.43099117333645709</v>
      </c>
      <c r="T85" s="20">
        <f ca="1">DSUM($B$43:$Y$47,T$43,$C$54:$D85)</f>
        <v>0.43010106447904406</v>
      </c>
      <c r="U85" s="20">
        <f ca="1">DSUM($B$43:$Y$47,U$43,$C$54:$D85)</f>
        <v>0.41613014166715129</v>
      </c>
      <c r="V85" s="20">
        <f ca="1">DSUM($B$43:$Y$47,V$43,$C$54:$D85)</f>
        <v>0.41547400297317</v>
      </c>
      <c r="W85" s="20">
        <f ca="1">DSUM($B$43:$Y$47,W$43,$C$54:$D85)</f>
        <v>0.41653835450070092</v>
      </c>
      <c r="X85" s="20">
        <f ca="1">DSUM($B$43:$Y$47,X$43,$C$54:$D85)</f>
        <v>0.41936729689979191</v>
      </c>
      <c r="Y85" s="114">
        <f ca="1">DSUM($B$43:$Y$47,Y$43,$C$54:$D85)</f>
        <v>5.9878569781439097</v>
      </c>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c r="CB85"/>
    </row>
    <row r="86" spans="1:80">
      <c r="B86" s="7" t="s">
        <v>389</v>
      </c>
      <c r="C86" s="40" t="s">
        <v>390</v>
      </c>
      <c r="D86" s="40" t="s">
        <v>135</v>
      </c>
      <c r="E86" s="20">
        <f ca="1">DSUM($B$43:$Y$47,E$43,$C$54:$D86)</f>
        <v>2.3678673164184177E-2</v>
      </c>
      <c r="F86" s="20">
        <f ca="1">DSUM($B$43:$Y$47,F$43,$C$54:$D86)</f>
        <v>5.0459982609867747E-2</v>
      </c>
      <c r="G86" s="20">
        <f ca="1">DSUM($B$43:$Y$47,G$43,$C$54:$D86)</f>
        <v>8.0084284733324657E-2</v>
      </c>
      <c r="H86" s="20">
        <f ca="1">DSUM($B$43:$Y$47,H$43,$C$54:$D86)</f>
        <v>0.11370568581403082</v>
      </c>
      <c r="I86" s="20">
        <f ca="1">DSUM($B$43:$Y$47,I$43,$C$54:$D86)</f>
        <v>0.15086034049168048</v>
      </c>
      <c r="J86" s="20">
        <f ca="1">DSUM($B$43:$Y$47,J$43,$C$54:$D86)</f>
        <v>0.18853217752929627</v>
      </c>
      <c r="K86" s="20">
        <f ca="1">DSUM($B$43:$Y$47,K$43,$C$54:$D86)</f>
        <v>0.23104820855650038</v>
      </c>
      <c r="L86" s="20">
        <f ca="1">DSUM($B$43:$Y$47,L$43,$C$54:$D86)</f>
        <v>0.2785081634832926</v>
      </c>
      <c r="M86" s="20">
        <f ca="1">DSUM($B$43:$Y$47,M$43,$C$54:$D86)</f>
        <v>0.32093065742825921</v>
      </c>
      <c r="N86" s="20">
        <f ca="1">DSUM($B$43:$Y$47,N$43,$C$54:$D86)</f>
        <v>0.36626064471834058</v>
      </c>
      <c r="O86" s="20">
        <f ca="1">DSUM($B$43:$Y$47,O$43,$C$54:$D86)</f>
        <v>0.39969690443832773</v>
      </c>
      <c r="P86" s="20">
        <f ca="1">DSUM($B$43:$Y$47,P$43,$C$54:$D86)</f>
        <v>0.41548442441436229</v>
      </c>
      <c r="Q86" s="20">
        <f ca="1">DSUM($B$43:$Y$47,Q$43,$C$54:$D86)</f>
        <v>0.41666386133567868</v>
      </c>
      <c r="R86" s="20">
        <f ca="1">DSUM($B$43:$Y$47,R$43,$C$54:$D86)</f>
        <v>0.42334093557044861</v>
      </c>
      <c r="S86" s="20">
        <f ca="1">DSUM($B$43:$Y$47,S$43,$C$54:$D86)</f>
        <v>0.43099117333645709</v>
      </c>
      <c r="T86" s="20">
        <f ca="1">DSUM($B$43:$Y$47,T$43,$C$54:$D86)</f>
        <v>0.43010106447904406</v>
      </c>
      <c r="U86" s="20">
        <f ca="1">DSUM($B$43:$Y$47,U$43,$C$54:$D86)</f>
        <v>0.41613014166715129</v>
      </c>
      <c r="V86" s="20">
        <f ca="1">DSUM($B$43:$Y$47,V$43,$C$54:$D86)</f>
        <v>0.41547400297317</v>
      </c>
      <c r="W86" s="20">
        <f ca="1">DSUM($B$43:$Y$47,W$43,$C$54:$D86)</f>
        <v>0.41653835450070092</v>
      </c>
      <c r="X86" s="20">
        <f ca="1">DSUM($B$43:$Y$47,X$43,$C$54:$D86)</f>
        <v>0.41936729689979191</v>
      </c>
      <c r="Y86" s="115">
        <f ca="1">DSUM($B$43:$Y$47,Y$43,$C$54:$D86)</f>
        <v>5.9878569781439097</v>
      </c>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c r="CB86"/>
    </row>
    <row r="87" spans="1:80">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c r="CB87"/>
    </row>
    <row r="88" spans="1:80">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row>
    <row r="89" spans="1:80" ht="15">
      <c r="A89" s="45" t="s">
        <v>136</v>
      </c>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c r="CB89"/>
    </row>
    <row r="90" spans="1:80" ht="15">
      <c r="C90" s="54" t="s">
        <v>141</v>
      </c>
      <c r="D90" s="54"/>
      <c r="E90" s="48">
        <f t="shared" ref="E90:X90" si="16">E11</f>
        <v>2016</v>
      </c>
      <c r="F90" s="49">
        <f t="shared" si="16"/>
        <v>2017</v>
      </c>
      <c r="G90" s="49">
        <f t="shared" si="16"/>
        <v>2018</v>
      </c>
      <c r="H90" s="49">
        <f t="shared" si="16"/>
        <v>2019</v>
      </c>
      <c r="I90" s="49">
        <f t="shared" si="16"/>
        <v>2020</v>
      </c>
      <c r="J90" s="49">
        <f t="shared" si="16"/>
        <v>2021</v>
      </c>
      <c r="K90" s="49">
        <f t="shared" si="16"/>
        <v>2022</v>
      </c>
      <c r="L90" s="49">
        <f t="shared" si="16"/>
        <v>2023</v>
      </c>
      <c r="M90" s="49">
        <f t="shared" si="16"/>
        <v>2024</v>
      </c>
      <c r="N90" s="49">
        <f t="shared" si="16"/>
        <v>2025</v>
      </c>
      <c r="O90" s="49">
        <f t="shared" si="16"/>
        <v>2026</v>
      </c>
      <c r="P90" s="49">
        <f t="shared" si="16"/>
        <v>2027</v>
      </c>
      <c r="Q90" s="49">
        <f t="shared" si="16"/>
        <v>2028</v>
      </c>
      <c r="R90" s="49">
        <f t="shared" si="16"/>
        <v>2029</v>
      </c>
      <c r="S90" s="49">
        <f t="shared" si="16"/>
        <v>2030</v>
      </c>
      <c r="T90" s="49">
        <f t="shared" si="16"/>
        <v>2031</v>
      </c>
      <c r="U90" s="49">
        <f t="shared" si="16"/>
        <v>2032</v>
      </c>
      <c r="V90" s="49">
        <f t="shared" si="16"/>
        <v>2033</v>
      </c>
      <c r="W90" s="49">
        <f t="shared" si="16"/>
        <v>2034</v>
      </c>
      <c r="X90" s="49">
        <f t="shared" si="16"/>
        <v>2035</v>
      </c>
      <c r="Y90" s="110" t="s">
        <v>61</v>
      </c>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c r="CB90"/>
    </row>
    <row r="91" spans="1:80" ht="15">
      <c r="C91" s="54" t="str">
        <f>C8</f>
        <v>Behavior</v>
      </c>
      <c r="D91" s="54"/>
      <c r="E91" s="51" t="str">
        <f>CONCATENATE("aMW_",E$11)</f>
        <v>aMW_2016</v>
      </c>
      <c r="F91" s="52" t="str">
        <f t="shared" ref="F91:X91" si="17">CONCATENATE("aMW_",F$11)</f>
        <v>aMW_2017</v>
      </c>
      <c r="G91" s="52" t="str">
        <f t="shared" si="17"/>
        <v>aMW_2018</v>
      </c>
      <c r="H91" s="52" t="str">
        <f t="shared" si="17"/>
        <v>aMW_2019</v>
      </c>
      <c r="I91" s="52" t="str">
        <f t="shared" si="17"/>
        <v>aMW_2020</v>
      </c>
      <c r="J91" s="52" t="str">
        <f t="shared" si="17"/>
        <v>aMW_2021</v>
      </c>
      <c r="K91" s="52" t="str">
        <f t="shared" si="17"/>
        <v>aMW_2022</v>
      </c>
      <c r="L91" s="52" t="str">
        <f t="shared" si="17"/>
        <v>aMW_2023</v>
      </c>
      <c r="M91" s="52" t="str">
        <f t="shared" si="17"/>
        <v>aMW_2024</v>
      </c>
      <c r="N91" s="52" t="str">
        <f t="shared" si="17"/>
        <v>aMW_2025</v>
      </c>
      <c r="O91" s="52" t="str">
        <f t="shared" si="17"/>
        <v>aMW_2026</v>
      </c>
      <c r="P91" s="52" t="str">
        <f t="shared" si="17"/>
        <v>aMW_2027</v>
      </c>
      <c r="Q91" s="52" t="str">
        <f t="shared" si="17"/>
        <v>aMW_2028</v>
      </c>
      <c r="R91" s="52" t="str">
        <f t="shared" si="17"/>
        <v>aMW_2029</v>
      </c>
      <c r="S91" s="52" t="str">
        <f t="shared" si="17"/>
        <v>aMW_2030</v>
      </c>
      <c r="T91" s="52" t="str">
        <f t="shared" si="17"/>
        <v>aMW_2031</v>
      </c>
      <c r="U91" s="52" t="str">
        <f t="shared" si="17"/>
        <v>aMW_2032</v>
      </c>
      <c r="V91" s="52" t="str">
        <f t="shared" si="17"/>
        <v>aMW_2033</v>
      </c>
      <c r="W91" s="52" t="str">
        <f t="shared" si="17"/>
        <v>aMW_2034</v>
      </c>
      <c r="X91" s="52" t="str">
        <f t="shared" si="17"/>
        <v>aMW_2035</v>
      </c>
      <c r="Y91" s="111" t="s">
        <v>61</v>
      </c>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c r="CB91"/>
    </row>
    <row r="92" spans="1:80">
      <c r="C92" s="7" t="s">
        <v>70</v>
      </c>
      <c r="E92" s="20">
        <f>E55</f>
        <v>0</v>
      </c>
      <c r="F92" s="20">
        <f t="shared" ref="F92:Y92" si="18">F55</f>
        <v>0</v>
      </c>
      <c r="G92" s="20">
        <f t="shared" si="18"/>
        <v>0</v>
      </c>
      <c r="H92" s="20">
        <f t="shared" si="18"/>
        <v>0</v>
      </c>
      <c r="I92" s="20">
        <f t="shared" si="18"/>
        <v>0</v>
      </c>
      <c r="J92" s="20">
        <f t="shared" si="18"/>
        <v>0</v>
      </c>
      <c r="K92" s="20">
        <f t="shared" si="18"/>
        <v>0</v>
      </c>
      <c r="L92" s="20">
        <f t="shared" si="18"/>
        <v>0</v>
      </c>
      <c r="M92" s="20">
        <f t="shared" si="18"/>
        <v>0</v>
      </c>
      <c r="N92" s="20">
        <f t="shared" si="18"/>
        <v>0</v>
      </c>
      <c r="O92" s="20">
        <f t="shared" si="18"/>
        <v>0</v>
      </c>
      <c r="P92" s="20">
        <f t="shared" si="18"/>
        <v>0</v>
      </c>
      <c r="Q92" s="20">
        <f t="shared" si="18"/>
        <v>0</v>
      </c>
      <c r="R92" s="20">
        <f t="shared" si="18"/>
        <v>0</v>
      </c>
      <c r="S92" s="20">
        <f t="shared" si="18"/>
        <v>0</v>
      </c>
      <c r="T92" s="20">
        <f t="shared" si="18"/>
        <v>0</v>
      </c>
      <c r="U92" s="20">
        <f t="shared" si="18"/>
        <v>0</v>
      </c>
      <c r="V92" s="20">
        <f t="shared" si="18"/>
        <v>0</v>
      </c>
      <c r="W92" s="20">
        <f t="shared" si="18"/>
        <v>0</v>
      </c>
      <c r="X92" s="20">
        <f t="shared" si="18"/>
        <v>0</v>
      </c>
      <c r="Y92" s="114">
        <f t="shared" si="18"/>
        <v>0</v>
      </c>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row>
    <row r="93" spans="1:80">
      <c r="C93" s="7" t="s">
        <v>397</v>
      </c>
      <c r="E93" s="20">
        <f t="shared" ref="E93:X105" si="19">E56-E55</f>
        <v>0</v>
      </c>
      <c r="F93" s="20">
        <f t="shared" si="19"/>
        <v>0</v>
      </c>
      <c r="G93" s="20">
        <f t="shared" si="19"/>
        <v>0</v>
      </c>
      <c r="H93" s="20">
        <f t="shared" si="19"/>
        <v>0</v>
      </c>
      <c r="I93" s="20">
        <f t="shared" si="19"/>
        <v>0</v>
      </c>
      <c r="J93" s="20">
        <f t="shared" si="19"/>
        <v>0</v>
      </c>
      <c r="K93" s="20">
        <f t="shared" si="19"/>
        <v>0</v>
      </c>
      <c r="L93" s="20">
        <f t="shared" si="19"/>
        <v>0</v>
      </c>
      <c r="M93" s="20">
        <f t="shared" si="19"/>
        <v>0</v>
      </c>
      <c r="N93" s="20">
        <f t="shared" si="19"/>
        <v>0</v>
      </c>
      <c r="O93" s="20">
        <f t="shared" si="19"/>
        <v>0</v>
      </c>
      <c r="P93" s="20">
        <f t="shared" si="19"/>
        <v>0</v>
      </c>
      <c r="Q93" s="20">
        <f t="shared" si="19"/>
        <v>0</v>
      </c>
      <c r="R93" s="20">
        <f t="shared" si="19"/>
        <v>0</v>
      </c>
      <c r="S93" s="20">
        <f t="shared" si="19"/>
        <v>0</v>
      </c>
      <c r="T93" s="20">
        <f t="shared" si="19"/>
        <v>0</v>
      </c>
      <c r="U93" s="20">
        <f t="shared" si="19"/>
        <v>0</v>
      </c>
      <c r="V93" s="20">
        <f t="shared" si="19"/>
        <v>0</v>
      </c>
      <c r="W93" s="20">
        <f t="shared" si="19"/>
        <v>0</v>
      </c>
      <c r="X93" s="20">
        <f t="shared" si="19"/>
        <v>0</v>
      </c>
      <c r="Y93" s="114">
        <f t="shared" ref="Y93" si="20">Y56-Y55</f>
        <v>0</v>
      </c>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c r="CB93"/>
    </row>
    <row r="94" spans="1:80">
      <c r="C94" s="7" t="s">
        <v>76</v>
      </c>
      <c r="E94" s="20">
        <f t="shared" si="19"/>
        <v>0</v>
      </c>
      <c r="F94" s="20">
        <f t="shared" si="19"/>
        <v>0</v>
      </c>
      <c r="G94" s="20">
        <f t="shared" si="19"/>
        <v>0</v>
      </c>
      <c r="H94" s="20">
        <f t="shared" si="19"/>
        <v>0</v>
      </c>
      <c r="I94" s="20">
        <f t="shared" si="19"/>
        <v>0</v>
      </c>
      <c r="J94" s="20">
        <f t="shared" si="19"/>
        <v>0</v>
      </c>
      <c r="K94" s="20">
        <f t="shared" si="19"/>
        <v>0</v>
      </c>
      <c r="L94" s="20">
        <f t="shared" si="19"/>
        <v>0</v>
      </c>
      <c r="M94" s="20">
        <f t="shared" si="19"/>
        <v>0</v>
      </c>
      <c r="N94" s="20">
        <f t="shared" si="19"/>
        <v>0</v>
      </c>
      <c r="O94" s="20">
        <f t="shared" si="19"/>
        <v>0</v>
      </c>
      <c r="P94" s="20">
        <f t="shared" si="19"/>
        <v>0</v>
      </c>
      <c r="Q94" s="20">
        <f t="shared" si="19"/>
        <v>0</v>
      </c>
      <c r="R94" s="20">
        <f t="shared" si="19"/>
        <v>0</v>
      </c>
      <c r="S94" s="20">
        <f t="shared" si="19"/>
        <v>0</v>
      </c>
      <c r="T94" s="20">
        <f t="shared" si="19"/>
        <v>0</v>
      </c>
      <c r="U94" s="20">
        <f t="shared" si="19"/>
        <v>0</v>
      </c>
      <c r="V94" s="20">
        <f t="shared" si="19"/>
        <v>0</v>
      </c>
      <c r="W94" s="20">
        <f t="shared" si="19"/>
        <v>0</v>
      </c>
      <c r="X94" s="20">
        <f t="shared" si="19"/>
        <v>0</v>
      </c>
      <c r="Y94" s="114">
        <f t="shared" ref="Y94" si="21">Y57-Y56</f>
        <v>0</v>
      </c>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c r="CB94"/>
    </row>
    <row r="95" spans="1:80">
      <c r="C95" s="7" t="s">
        <v>79</v>
      </c>
      <c r="E95" s="20">
        <f t="shared" si="19"/>
        <v>0</v>
      </c>
      <c r="F95" s="20">
        <f t="shared" si="19"/>
        <v>0</v>
      </c>
      <c r="G95" s="20">
        <f t="shared" si="19"/>
        <v>0</v>
      </c>
      <c r="H95" s="20">
        <f t="shared" si="19"/>
        <v>0</v>
      </c>
      <c r="I95" s="20">
        <f t="shared" si="19"/>
        <v>0</v>
      </c>
      <c r="J95" s="20">
        <f t="shared" si="19"/>
        <v>0</v>
      </c>
      <c r="K95" s="20">
        <f t="shared" si="19"/>
        <v>0</v>
      </c>
      <c r="L95" s="20">
        <f t="shared" si="19"/>
        <v>0</v>
      </c>
      <c r="M95" s="20">
        <f t="shared" si="19"/>
        <v>0</v>
      </c>
      <c r="N95" s="20">
        <f t="shared" si="19"/>
        <v>0</v>
      </c>
      <c r="O95" s="20">
        <f t="shared" si="19"/>
        <v>0</v>
      </c>
      <c r="P95" s="20">
        <f t="shared" si="19"/>
        <v>0</v>
      </c>
      <c r="Q95" s="20">
        <f t="shared" si="19"/>
        <v>0</v>
      </c>
      <c r="R95" s="20">
        <f t="shared" si="19"/>
        <v>0</v>
      </c>
      <c r="S95" s="20">
        <f t="shared" si="19"/>
        <v>0</v>
      </c>
      <c r="T95" s="20">
        <f t="shared" si="19"/>
        <v>0</v>
      </c>
      <c r="U95" s="20">
        <f t="shared" si="19"/>
        <v>0</v>
      </c>
      <c r="V95" s="20">
        <f t="shared" si="19"/>
        <v>0</v>
      </c>
      <c r="W95" s="20">
        <f t="shared" si="19"/>
        <v>0</v>
      </c>
      <c r="X95" s="20">
        <f t="shared" si="19"/>
        <v>0</v>
      </c>
      <c r="Y95" s="114">
        <f t="shared" ref="Y95" si="22">Y58-Y57</f>
        <v>0</v>
      </c>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c r="CB95"/>
    </row>
    <row r="96" spans="1:80">
      <c r="C96" s="7" t="s">
        <v>82</v>
      </c>
      <c r="E96" s="26">
        <f t="shared" ca="1" si="19"/>
        <v>2.3678673164184177E-2</v>
      </c>
      <c r="F96" s="26">
        <f t="shared" ca="1" si="19"/>
        <v>5.0459982609867747E-2</v>
      </c>
      <c r="G96" s="26">
        <f t="shared" ca="1" si="19"/>
        <v>8.0084284733324657E-2</v>
      </c>
      <c r="H96" s="26">
        <f t="shared" ca="1" si="19"/>
        <v>0.11370568581403082</v>
      </c>
      <c r="I96" s="26">
        <f t="shared" ca="1" si="19"/>
        <v>0.15086034049168048</v>
      </c>
      <c r="J96" s="26">
        <f t="shared" ca="1" si="19"/>
        <v>0.18853217752929627</v>
      </c>
      <c r="K96" s="26">
        <f t="shared" ca="1" si="19"/>
        <v>0.23104820855650038</v>
      </c>
      <c r="L96" s="26">
        <f t="shared" ca="1" si="19"/>
        <v>0.2785081634832926</v>
      </c>
      <c r="M96" s="26">
        <f t="shared" ca="1" si="19"/>
        <v>0.32093065742825921</v>
      </c>
      <c r="N96" s="26">
        <f t="shared" ca="1" si="19"/>
        <v>0.36626064471834058</v>
      </c>
      <c r="O96" s="26">
        <f t="shared" ca="1" si="19"/>
        <v>0.39969690443832773</v>
      </c>
      <c r="P96" s="26">
        <f t="shared" ca="1" si="19"/>
        <v>0.41548442441436229</v>
      </c>
      <c r="Q96" s="26">
        <f t="shared" ca="1" si="19"/>
        <v>0.41666386133567868</v>
      </c>
      <c r="R96" s="26">
        <f t="shared" ca="1" si="19"/>
        <v>0.42334093557044861</v>
      </c>
      <c r="S96" s="26">
        <f t="shared" ca="1" si="19"/>
        <v>0.43099117333645709</v>
      </c>
      <c r="T96" s="26">
        <f t="shared" ca="1" si="19"/>
        <v>0.43010106447904406</v>
      </c>
      <c r="U96" s="26">
        <f t="shared" ca="1" si="19"/>
        <v>0.41613014166715129</v>
      </c>
      <c r="V96" s="26">
        <f t="shared" ca="1" si="19"/>
        <v>0.41547400297317</v>
      </c>
      <c r="W96" s="26">
        <f t="shared" ca="1" si="19"/>
        <v>0.41653835450070092</v>
      </c>
      <c r="X96" s="26">
        <f t="shared" ca="1" si="19"/>
        <v>0.41936729689979191</v>
      </c>
      <c r="Y96" s="112">
        <f t="shared" ref="Y96" ca="1" si="23">Y59-Y58</f>
        <v>5.9878569781439097</v>
      </c>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c r="CB96"/>
    </row>
    <row r="97" spans="3:80">
      <c r="C97" s="7" t="s">
        <v>85</v>
      </c>
      <c r="E97" s="26">
        <f t="shared" ca="1" si="19"/>
        <v>0</v>
      </c>
      <c r="F97" s="26">
        <f t="shared" ca="1" si="19"/>
        <v>0</v>
      </c>
      <c r="G97" s="26">
        <f t="shared" ca="1" si="19"/>
        <v>0</v>
      </c>
      <c r="H97" s="26">
        <f t="shared" ca="1" si="19"/>
        <v>0</v>
      </c>
      <c r="I97" s="26">
        <f t="shared" ca="1" si="19"/>
        <v>0</v>
      </c>
      <c r="J97" s="26">
        <f t="shared" ca="1" si="19"/>
        <v>0</v>
      </c>
      <c r="K97" s="26">
        <f t="shared" ca="1" si="19"/>
        <v>0</v>
      </c>
      <c r="L97" s="26">
        <f t="shared" ca="1" si="19"/>
        <v>0</v>
      </c>
      <c r="M97" s="26">
        <f t="shared" ca="1" si="19"/>
        <v>0</v>
      </c>
      <c r="N97" s="26">
        <f t="shared" ca="1" si="19"/>
        <v>0</v>
      </c>
      <c r="O97" s="26">
        <f t="shared" ca="1" si="19"/>
        <v>0</v>
      </c>
      <c r="P97" s="26">
        <f t="shared" ca="1" si="19"/>
        <v>0</v>
      </c>
      <c r="Q97" s="26">
        <f t="shared" ca="1" si="19"/>
        <v>0</v>
      </c>
      <c r="R97" s="26">
        <f t="shared" ca="1" si="19"/>
        <v>0</v>
      </c>
      <c r="S97" s="26">
        <f t="shared" ca="1" si="19"/>
        <v>0</v>
      </c>
      <c r="T97" s="26">
        <f t="shared" ca="1" si="19"/>
        <v>0</v>
      </c>
      <c r="U97" s="26">
        <f t="shared" ca="1" si="19"/>
        <v>0</v>
      </c>
      <c r="V97" s="26">
        <f t="shared" ca="1" si="19"/>
        <v>0</v>
      </c>
      <c r="W97" s="26">
        <f t="shared" ca="1" si="19"/>
        <v>0</v>
      </c>
      <c r="X97" s="26">
        <f t="shared" ca="1" si="19"/>
        <v>0</v>
      </c>
      <c r="Y97" s="112">
        <f t="shared" ref="Y97" ca="1" si="24">Y60-Y59</f>
        <v>0</v>
      </c>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row>
    <row r="98" spans="3:80">
      <c r="C98" s="7" t="s">
        <v>88</v>
      </c>
      <c r="E98" s="26">
        <f t="shared" ca="1" si="19"/>
        <v>0</v>
      </c>
      <c r="F98" s="26">
        <f t="shared" ca="1" si="19"/>
        <v>0</v>
      </c>
      <c r="G98" s="26">
        <f t="shared" ca="1" si="19"/>
        <v>0</v>
      </c>
      <c r="H98" s="26">
        <f t="shared" ca="1" si="19"/>
        <v>0</v>
      </c>
      <c r="I98" s="26">
        <f t="shared" ca="1" si="19"/>
        <v>0</v>
      </c>
      <c r="J98" s="26">
        <f t="shared" ca="1" si="19"/>
        <v>0</v>
      </c>
      <c r="K98" s="26">
        <f t="shared" ca="1" si="19"/>
        <v>0</v>
      </c>
      <c r="L98" s="26">
        <f t="shared" ca="1" si="19"/>
        <v>0</v>
      </c>
      <c r="M98" s="26">
        <f t="shared" ca="1" si="19"/>
        <v>0</v>
      </c>
      <c r="N98" s="26">
        <f t="shared" ca="1" si="19"/>
        <v>0</v>
      </c>
      <c r="O98" s="26">
        <f t="shared" ca="1" si="19"/>
        <v>0</v>
      </c>
      <c r="P98" s="26">
        <f t="shared" ca="1" si="19"/>
        <v>0</v>
      </c>
      <c r="Q98" s="26">
        <f t="shared" ca="1" si="19"/>
        <v>0</v>
      </c>
      <c r="R98" s="26">
        <f t="shared" ca="1" si="19"/>
        <v>0</v>
      </c>
      <c r="S98" s="26">
        <f t="shared" ca="1" si="19"/>
        <v>0</v>
      </c>
      <c r="T98" s="26">
        <f t="shared" ca="1" si="19"/>
        <v>0</v>
      </c>
      <c r="U98" s="26">
        <f t="shared" ca="1" si="19"/>
        <v>0</v>
      </c>
      <c r="V98" s="26">
        <f t="shared" ca="1" si="19"/>
        <v>0</v>
      </c>
      <c r="W98" s="26">
        <f t="shared" ca="1" si="19"/>
        <v>0</v>
      </c>
      <c r="X98" s="26">
        <f t="shared" ca="1" si="19"/>
        <v>0</v>
      </c>
      <c r="Y98" s="112">
        <f t="shared" ref="Y98" ca="1" si="25">Y61-Y60</f>
        <v>0</v>
      </c>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c r="CB98"/>
    </row>
    <row r="99" spans="3:80">
      <c r="C99" s="7" t="s">
        <v>91</v>
      </c>
      <c r="E99" s="26">
        <f t="shared" ca="1" si="19"/>
        <v>0</v>
      </c>
      <c r="F99" s="26">
        <f t="shared" ca="1" si="19"/>
        <v>0</v>
      </c>
      <c r="G99" s="26">
        <f t="shared" ca="1" si="19"/>
        <v>0</v>
      </c>
      <c r="H99" s="26">
        <f t="shared" ca="1" si="19"/>
        <v>0</v>
      </c>
      <c r="I99" s="26">
        <f t="shared" ca="1" si="19"/>
        <v>0</v>
      </c>
      <c r="J99" s="26">
        <f t="shared" ca="1" si="19"/>
        <v>0</v>
      </c>
      <c r="K99" s="26">
        <f t="shared" ca="1" si="19"/>
        <v>0</v>
      </c>
      <c r="L99" s="26">
        <f t="shared" ca="1" si="19"/>
        <v>0</v>
      </c>
      <c r="M99" s="26">
        <f t="shared" ca="1" si="19"/>
        <v>0</v>
      </c>
      <c r="N99" s="26">
        <f t="shared" ca="1" si="19"/>
        <v>0</v>
      </c>
      <c r="O99" s="26">
        <f t="shared" ca="1" si="19"/>
        <v>0</v>
      </c>
      <c r="P99" s="26">
        <f t="shared" ca="1" si="19"/>
        <v>0</v>
      </c>
      <c r="Q99" s="26">
        <f t="shared" ca="1" si="19"/>
        <v>0</v>
      </c>
      <c r="R99" s="26">
        <f t="shared" ca="1" si="19"/>
        <v>0</v>
      </c>
      <c r="S99" s="26">
        <f t="shared" ca="1" si="19"/>
        <v>0</v>
      </c>
      <c r="T99" s="26">
        <f t="shared" ca="1" si="19"/>
        <v>0</v>
      </c>
      <c r="U99" s="26">
        <f t="shared" ca="1" si="19"/>
        <v>0</v>
      </c>
      <c r="V99" s="26">
        <f t="shared" ca="1" si="19"/>
        <v>0</v>
      </c>
      <c r="W99" s="26">
        <f t="shared" ca="1" si="19"/>
        <v>0</v>
      </c>
      <c r="X99" s="26">
        <f t="shared" ca="1" si="19"/>
        <v>0</v>
      </c>
      <c r="Y99" s="112">
        <f t="shared" ref="Y99" ca="1" si="26">Y62-Y61</f>
        <v>0</v>
      </c>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c r="CB99"/>
    </row>
    <row r="100" spans="3:80">
      <c r="C100" s="7" t="s">
        <v>94</v>
      </c>
      <c r="E100" s="26">
        <f t="shared" ca="1" si="19"/>
        <v>0</v>
      </c>
      <c r="F100" s="26">
        <f t="shared" ca="1" si="19"/>
        <v>0</v>
      </c>
      <c r="G100" s="26">
        <f t="shared" ca="1" si="19"/>
        <v>0</v>
      </c>
      <c r="H100" s="26">
        <f t="shared" ca="1" si="19"/>
        <v>0</v>
      </c>
      <c r="I100" s="26">
        <f t="shared" ca="1" si="19"/>
        <v>0</v>
      </c>
      <c r="J100" s="26">
        <f t="shared" ca="1" si="19"/>
        <v>0</v>
      </c>
      <c r="K100" s="26">
        <f t="shared" ca="1" si="19"/>
        <v>0</v>
      </c>
      <c r="L100" s="26">
        <f t="shared" ca="1" si="19"/>
        <v>0</v>
      </c>
      <c r="M100" s="26">
        <f t="shared" ca="1" si="19"/>
        <v>0</v>
      </c>
      <c r="N100" s="26">
        <f t="shared" ca="1" si="19"/>
        <v>0</v>
      </c>
      <c r="O100" s="26">
        <f t="shared" ca="1" si="19"/>
        <v>0</v>
      </c>
      <c r="P100" s="26">
        <f t="shared" ca="1" si="19"/>
        <v>0</v>
      </c>
      <c r="Q100" s="26">
        <f t="shared" ca="1" si="19"/>
        <v>0</v>
      </c>
      <c r="R100" s="26">
        <f t="shared" ca="1" si="19"/>
        <v>0</v>
      </c>
      <c r="S100" s="26">
        <f t="shared" ca="1" si="19"/>
        <v>0</v>
      </c>
      <c r="T100" s="26">
        <f t="shared" ca="1" si="19"/>
        <v>0</v>
      </c>
      <c r="U100" s="26">
        <f t="shared" ca="1" si="19"/>
        <v>0</v>
      </c>
      <c r="V100" s="26">
        <f t="shared" ca="1" si="19"/>
        <v>0</v>
      </c>
      <c r="W100" s="26">
        <f t="shared" ca="1" si="19"/>
        <v>0</v>
      </c>
      <c r="X100" s="26">
        <f t="shared" ca="1" si="19"/>
        <v>0</v>
      </c>
      <c r="Y100" s="112">
        <f t="shared" ref="Y100" ca="1" si="27">Y63-Y62</f>
        <v>0</v>
      </c>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c r="CB100"/>
    </row>
    <row r="101" spans="3:80">
      <c r="C101" s="7" t="s">
        <v>97</v>
      </c>
      <c r="E101" s="26">
        <f t="shared" ca="1" si="19"/>
        <v>0</v>
      </c>
      <c r="F101" s="26">
        <f t="shared" ca="1" si="19"/>
        <v>0</v>
      </c>
      <c r="G101" s="26">
        <f t="shared" ca="1" si="19"/>
        <v>0</v>
      </c>
      <c r="H101" s="26">
        <f t="shared" ca="1" si="19"/>
        <v>0</v>
      </c>
      <c r="I101" s="26">
        <f t="shared" ca="1" si="19"/>
        <v>0</v>
      </c>
      <c r="J101" s="26">
        <f t="shared" ca="1" si="19"/>
        <v>0</v>
      </c>
      <c r="K101" s="26">
        <f t="shared" ca="1" si="19"/>
        <v>0</v>
      </c>
      <c r="L101" s="26">
        <f t="shared" ca="1" si="19"/>
        <v>0</v>
      </c>
      <c r="M101" s="26">
        <f t="shared" ca="1" si="19"/>
        <v>0</v>
      </c>
      <c r="N101" s="26">
        <f t="shared" ca="1" si="19"/>
        <v>0</v>
      </c>
      <c r="O101" s="26">
        <f t="shared" ca="1" si="19"/>
        <v>0</v>
      </c>
      <c r="P101" s="26">
        <f t="shared" ca="1" si="19"/>
        <v>0</v>
      </c>
      <c r="Q101" s="26">
        <f t="shared" ca="1" si="19"/>
        <v>0</v>
      </c>
      <c r="R101" s="26">
        <f t="shared" ca="1" si="19"/>
        <v>0</v>
      </c>
      <c r="S101" s="26">
        <f t="shared" ca="1" si="19"/>
        <v>0</v>
      </c>
      <c r="T101" s="26">
        <f t="shared" ca="1" si="19"/>
        <v>0</v>
      </c>
      <c r="U101" s="26">
        <f t="shared" ca="1" si="19"/>
        <v>0</v>
      </c>
      <c r="V101" s="26">
        <f t="shared" ca="1" si="19"/>
        <v>0</v>
      </c>
      <c r="W101" s="26">
        <f t="shared" ca="1" si="19"/>
        <v>0</v>
      </c>
      <c r="X101" s="26">
        <f t="shared" ca="1" si="19"/>
        <v>0</v>
      </c>
      <c r="Y101" s="112">
        <f t="shared" ref="Y101" ca="1" si="28">Y64-Y63</f>
        <v>0</v>
      </c>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c r="CB101"/>
    </row>
    <row r="102" spans="3:80">
      <c r="C102" s="7" t="s">
        <v>100</v>
      </c>
      <c r="E102" s="26">
        <f t="shared" ca="1" si="19"/>
        <v>0</v>
      </c>
      <c r="F102" s="26">
        <f t="shared" ca="1" si="19"/>
        <v>0</v>
      </c>
      <c r="G102" s="26">
        <f t="shared" ca="1" si="19"/>
        <v>0</v>
      </c>
      <c r="H102" s="26">
        <f t="shared" ca="1" si="19"/>
        <v>0</v>
      </c>
      <c r="I102" s="26">
        <f t="shared" ca="1" si="19"/>
        <v>0</v>
      </c>
      <c r="J102" s="26">
        <f t="shared" ca="1" si="19"/>
        <v>0</v>
      </c>
      <c r="K102" s="26">
        <f t="shared" ca="1" si="19"/>
        <v>0</v>
      </c>
      <c r="L102" s="26">
        <f t="shared" ca="1" si="19"/>
        <v>0</v>
      </c>
      <c r="M102" s="26">
        <f t="shared" ca="1" si="19"/>
        <v>0</v>
      </c>
      <c r="N102" s="26">
        <f t="shared" ca="1" si="19"/>
        <v>0</v>
      </c>
      <c r="O102" s="26">
        <f t="shared" ca="1" si="19"/>
        <v>0</v>
      </c>
      <c r="P102" s="26">
        <f t="shared" ca="1" si="19"/>
        <v>0</v>
      </c>
      <c r="Q102" s="26">
        <f t="shared" ca="1" si="19"/>
        <v>0</v>
      </c>
      <c r="R102" s="26">
        <f t="shared" ca="1" si="19"/>
        <v>0</v>
      </c>
      <c r="S102" s="26">
        <f t="shared" ca="1" si="19"/>
        <v>0</v>
      </c>
      <c r="T102" s="26">
        <f t="shared" ca="1" si="19"/>
        <v>0</v>
      </c>
      <c r="U102" s="26">
        <f t="shared" ca="1" si="19"/>
        <v>0</v>
      </c>
      <c r="V102" s="26">
        <f t="shared" ca="1" si="19"/>
        <v>0</v>
      </c>
      <c r="W102" s="26">
        <f t="shared" ca="1" si="19"/>
        <v>0</v>
      </c>
      <c r="X102" s="26">
        <f t="shared" ca="1" si="19"/>
        <v>0</v>
      </c>
      <c r="Y102" s="112">
        <f t="shared" ref="Y102" ca="1" si="29">Y65-Y64</f>
        <v>0</v>
      </c>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c r="CB102"/>
    </row>
    <row r="103" spans="3:80">
      <c r="C103" s="7" t="s">
        <v>103</v>
      </c>
      <c r="E103" s="26">
        <f t="shared" ca="1" si="19"/>
        <v>0</v>
      </c>
      <c r="F103" s="26">
        <f t="shared" ca="1" si="19"/>
        <v>0</v>
      </c>
      <c r="G103" s="26">
        <f t="shared" ca="1" si="19"/>
        <v>0</v>
      </c>
      <c r="H103" s="26">
        <f t="shared" ca="1" si="19"/>
        <v>0</v>
      </c>
      <c r="I103" s="26">
        <f t="shared" ca="1" si="19"/>
        <v>0</v>
      </c>
      <c r="J103" s="26">
        <f t="shared" ca="1" si="19"/>
        <v>0</v>
      </c>
      <c r="K103" s="26">
        <f t="shared" ca="1" si="19"/>
        <v>0</v>
      </c>
      <c r="L103" s="26">
        <f t="shared" ca="1" si="19"/>
        <v>0</v>
      </c>
      <c r="M103" s="26">
        <f t="shared" ca="1" si="19"/>
        <v>0</v>
      </c>
      <c r="N103" s="26">
        <f t="shared" ca="1" si="19"/>
        <v>0</v>
      </c>
      <c r="O103" s="26">
        <f t="shared" ca="1" si="19"/>
        <v>0</v>
      </c>
      <c r="P103" s="26">
        <f t="shared" ca="1" si="19"/>
        <v>0</v>
      </c>
      <c r="Q103" s="26">
        <f t="shared" ca="1" si="19"/>
        <v>0</v>
      </c>
      <c r="R103" s="26">
        <f t="shared" ca="1" si="19"/>
        <v>0</v>
      </c>
      <c r="S103" s="26">
        <f t="shared" ca="1" si="19"/>
        <v>0</v>
      </c>
      <c r="T103" s="26">
        <f t="shared" ca="1" si="19"/>
        <v>0</v>
      </c>
      <c r="U103" s="26">
        <f t="shared" ca="1" si="19"/>
        <v>0</v>
      </c>
      <c r="V103" s="26">
        <f t="shared" ca="1" si="19"/>
        <v>0</v>
      </c>
      <c r="W103" s="26">
        <f t="shared" ca="1" si="19"/>
        <v>0</v>
      </c>
      <c r="X103" s="26">
        <f t="shared" ca="1" si="19"/>
        <v>0</v>
      </c>
      <c r="Y103" s="112">
        <f t="shared" ref="Y103" ca="1" si="30">Y66-Y65</f>
        <v>0</v>
      </c>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c r="CB103"/>
    </row>
    <row r="104" spans="3:80">
      <c r="C104" s="7" t="s">
        <v>106</v>
      </c>
      <c r="E104" s="26">
        <f t="shared" ca="1" si="19"/>
        <v>0</v>
      </c>
      <c r="F104" s="26">
        <f t="shared" ca="1" si="19"/>
        <v>0</v>
      </c>
      <c r="G104" s="26">
        <f t="shared" ca="1" si="19"/>
        <v>0</v>
      </c>
      <c r="H104" s="26">
        <f t="shared" ca="1" si="19"/>
        <v>0</v>
      </c>
      <c r="I104" s="26">
        <f t="shared" ca="1" si="19"/>
        <v>0</v>
      </c>
      <c r="J104" s="26">
        <f t="shared" ca="1" si="19"/>
        <v>0</v>
      </c>
      <c r="K104" s="26">
        <f t="shared" ca="1" si="19"/>
        <v>0</v>
      </c>
      <c r="L104" s="26">
        <f t="shared" ca="1" si="19"/>
        <v>0</v>
      </c>
      <c r="M104" s="26">
        <f t="shared" ca="1" si="19"/>
        <v>0</v>
      </c>
      <c r="N104" s="26">
        <f t="shared" ca="1" si="19"/>
        <v>0</v>
      </c>
      <c r="O104" s="26">
        <f t="shared" ca="1" si="19"/>
        <v>0</v>
      </c>
      <c r="P104" s="26">
        <f t="shared" ca="1" si="19"/>
        <v>0</v>
      </c>
      <c r="Q104" s="26">
        <f t="shared" ca="1" si="19"/>
        <v>0</v>
      </c>
      <c r="R104" s="26">
        <f t="shared" ca="1" si="19"/>
        <v>0</v>
      </c>
      <c r="S104" s="26">
        <f t="shared" ca="1" si="19"/>
        <v>0</v>
      </c>
      <c r="T104" s="26">
        <f t="shared" ca="1" si="19"/>
        <v>0</v>
      </c>
      <c r="U104" s="26">
        <f t="shared" ca="1" si="19"/>
        <v>0</v>
      </c>
      <c r="V104" s="26">
        <f t="shared" ca="1" si="19"/>
        <v>0</v>
      </c>
      <c r="W104" s="26">
        <f t="shared" ca="1" si="19"/>
        <v>0</v>
      </c>
      <c r="X104" s="26">
        <f t="shared" ca="1" si="19"/>
        <v>0</v>
      </c>
      <c r="Y104" s="112">
        <f t="shared" ref="Y104" ca="1" si="31">Y67-Y66</f>
        <v>0</v>
      </c>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row>
    <row r="105" spans="3:80">
      <c r="C105" s="7" t="s">
        <v>109</v>
      </c>
      <c r="E105" s="26">
        <f t="shared" ca="1" si="19"/>
        <v>0</v>
      </c>
      <c r="F105" s="26">
        <f t="shared" ca="1" si="19"/>
        <v>0</v>
      </c>
      <c r="G105" s="26">
        <f t="shared" ca="1" si="19"/>
        <v>0</v>
      </c>
      <c r="H105" s="26">
        <f t="shared" ref="H105:X105" ca="1" si="32">H68-H67</f>
        <v>0</v>
      </c>
      <c r="I105" s="26">
        <f t="shared" ca="1" si="32"/>
        <v>0</v>
      </c>
      <c r="J105" s="26">
        <f t="shared" ca="1" si="32"/>
        <v>0</v>
      </c>
      <c r="K105" s="26">
        <f t="shared" ca="1" si="32"/>
        <v>0</v>
      </c>
      <c r="L105" s="26">
        <f t="shared" ca="1" si="32"/>
        <v>0</v>
      </c>
      <c r="M105" s="26">
        <f t="shared" ca="1" si="32"/>
        <v>0</v>
      </c>
      <c r="N105" s="26">
        <f t="shared" ca="1" si="32"/>
        <v>0</v>
      </c>
      <c r="O105" s="26">
        <f t="shared" ca="1" si="32"/>
        <v>0</v>
      </c>
      <c r="P105" s="26">
        <f t="shared" ca="1" si="32"/>
        <v>0</v>
      </c>
      <c r="Q105" s="26">
        <f t="shared" ca="1" si="32"/>
        <v>0</v>
      </c>
      <c r="R105" s="26">
        <f t="shared" ca="1" si="32"/>
        <v>0</v>
      </c>
      <c r="S105" s="26">
        <f t="shared" ca="1" si="32"/>
        <v>0</v>
      </c>
      <c r="T105" s="26">
        <f t="shared" ca="1" si="32"/>
        <v>0</v>
      </c>
      <c r="U105" s="26">
        <f t="shared" ca="1" si="32"/>
        <v>0</v>
      </c>
      <c r="V105" s="26">
        <f t="shared" ca="1" si="32"/>
        <v>0</v>
      </c>
      <c r="W105" s="26">
        <f t="shared" ca="1" si="32"/>
        <v>0</v>
      </c>
      <c r="X105" s="26">
        <f t="shared" ca="1" si="32"/>
        <v>0</v>
      </c>
      <c r="Y105" s="112">
        <f t="shared" ref="Y105" ca="1" si="33">Y68-Y67</f>
        <v>0</v>
      </c>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c r="CB105"/>
    </row>
    <row r="106" spans="3:80">
      <c r="C106" s="7" t="s">
        <v>112</v>
      </c>
      <c r="E106" s="26">
        <f t="shared" ref="E106:X106" ca="1" si="34">E69-E68</f>
        <v>0</v>
      </c>
      <c r="F106" s="26">
        <f t="shared" ca="1" si="34"/>
        <v>0</v>
      </c>
      <c r="G106" s="26">
        <f t="shared" ca="1" si="34"/>
        <v>0</v>
      </c>
      <c r="H106" s="26">
        <f t="shared" ca="1" si="34"/>
        <v>0</v>
      </c>
      <c r="I106" s="26">
        <f t="shared" ca="1" si="34"/>
        <v>0</v>
      </c>
      <c r="J106" s="26">
        <f t="shared" ca="1" si="34"/>
        <v>0</v>
      </c>
      <c r="K106" s="26">
        <f t="shared" ca="1" si="34"/>
        <v>0</v>
      </c>
      <c r="L106" s="26">
        <f t="shared" ca="1" si="34"/>
        <v>0</v>
      </c>
      <c r="M106" s="26">
        <f t="shared" ca="1" si="34"/>
        <v>0</v>
      </c>
      <c r="N106" s="26">
        <f t="shared" ca="1" si="34"/>
        <v>0</v>
      </c>
      <c r="O106" s="26">
        <f t="shared" ca="1" si="34"/>
        <v>0</v>
      </c>
      <c r="P106" s="26">
        <f t="shared" ca="1" si="34"/>
        <v>0</v>
      </c>
      <c r="Q106" s="26">
        <f t="shared" ca="1" si="34"/>
        <v>0</v>
      </c>
      <c r="R106" s="26">
        <f t="shared" ca="1" si="34"/>
        <v>0</v>
      </c>
      <c r="S106" s="26">
        <f t="shared" ca="1" si="34"/>
        <v>0</v>
      </c>
      <c r="T106" s="26">
        <f t="shared" ca="1" si="34"/>
        <v>0</v>
      </c>
      <c r="U106" s="26">
        <f t="shared" ca="1" si="34"/>
        <v>0</v>
      </c>
      <c r="V106" s="26">
        <f t="shared" ca="1" si="34"/>
        <v>0</v>
      </c>
      <c r="W106" s="26">
        <f t="shared" ca="1" si="34"/>
        <v>0</v>
      </c>
      <c r="X106" s="26">
        <f t="shared" ca="1" si="34"/>
        <v>0</v>
      </c>
      <c r="Y106" s="112">
        <f t="shared" ref="Y106" ca="1" si="35">Y69-Y68</f>
        <v>0</v>
      </c>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c r="CB106"/>
    </row>
    <row r="107" spans="3:80">
      <c r="C107" s="7" t="s">
        <v>115</v>
      </c>
      <c r="E107" s="26">
        <f t="shared" ref="E107:X107" ca="1" si="36">E70-E69</f>
        <v>0</v>
      </c>
      <c r="F107" s="26">
        <f t="shared" ca="1" si="36"/>
        <v>0</v>
      </c>
      <c r="G107" s="26">
        <f t="shared" ca="1" si="36"/>
        <v>0</v>
      </c>
      <c r="H107" s="26">
        <f t="shared" ca="1" si="36"/>
        <v>0</v>
      </c>
      <c r="I107" s="26">
        <f t="shared" ca="1" si="36"/>
        <v>0</v>
      </c>
      <c r="J107" s="26">
        <f t="shared" ca="1" si="36"/>
        <v>0</v>
      </c>
      <c r="K107" s="26">
        <f t="shared" ca="1" si="36"/>
        <v>0</v>
      </c>
      <c r="L107" s="26">
        <f t="shared" ca="1" si="36"/>
        <v>0</v>
      </c>
      <c r="M107" s="26">
        <f t="shared" ca="1" si="36"/>
        <v>0</v>
      </c>
      <c r="N107" s="26">
        <f t="shared" ca="1" si="36"/>
        <v>0</v>
      </c>
      <c r="O107" s="26">
        <f t="shared" ca="1" si="36"/>
        <v>0</v>
      </c>
      <c r="P107" s="26">
        <f t="shared" ca="1" si="36"/>
        <v>0</v>
      </c>
      <c r="Q107" s="26">
        <f t="shared" ca="1" si="36"/>
        <v>0</v>
      </c>
      <c r="R107" s="26">
        <f t="shared" ca="1" si="36"/>
        <v>0</v>
      </c>
      <c r="S107" s="26">
        <f t="shared" ca="1" si="36"/>
        <v>0</v>
      </c>
      <c r="T107" s="26">
        <f t="shared" ca="1" si="36"/>
        <v>0</v>
      </c>
      <c r="U107" s="26">
        <f t="shared" ca="1" si="36"/>
        <v>0</v>
      </c>
      <c r="V107" s="26">
        <f t="shared" ca="1" si="36"/>
        <v>0</v>
      </c>
      <c r="W107" s="26">
        <f t="shared" ca="1" si="36"/>
        <v>0</v>
      </c>
      <c r="X107" s="26">
        <f t="shared" ca="1" si="36"/>
        <v>0</v>
      </c>
      <c r="Y107" s="112">
        <f t="shared" ref="Y107" ca="1" si="37">Y70-Y69</f>
        <v>0</v>
      </c>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c r="CB107"/>
    </row>
    <row r="108" spans="3:80">
      <c r="C108" s="7" t="s">
        <v>118</v>
      </c>
      <c r="E108" s="26">
        <f t="shared" ref="E108:X108" ca="1" si="38">E71-E70</f>
        <v>0</v>
      </c>
      <c r="F108" s="26">
        <f t="shared" ca="1" si="38"/>
        <v>0</v>
      </c>
      <c r="G108" s="26">
        <f t="shared" ca="1" si="38"/>
        <v>0</v>
      </c>
      <c r="H108" s="26">
        <f t="shared" ca="1" si="38"/>
        <v>0</v>
      </c>
      <c r="I108" s="26">
        <f t="shared" ca="1" si="38"/>
        <v>0</v>
      </c>
      <c r="J108" s="26">
        <f t="shared" ca="1" si="38"/>
        <v>0</v>
      </c>
      <c r="K108" s="26">
        <f t="shared" ca="1" si="38"/>
        <v>0</v>
      </c>
      <c r="L108" s="26">
        <f t="shared" ca="1" si="38"/>
        <v>0</v>
      </c>
      <c r="M108" s="26">
        <f t="shared" ca="1" si="38"/>
        <v>0</v>
      </c>
      <c r="N108" s="26">
        <f t="shared" ca="1" si="38"/>
        <v>0</v>
      </c>
      <c r="O108" s="26">
        <f t="shared" ca="1" si="38"/>
        <v>0</v>
      </c>
      <c r="P108" s="26">
        <f t="shared" ca="1" si="38"/>
        <v>0</v>
      </c>
      <c r="Q108" s="26">
        <f t="shared" ca="1" si="38"/>
        <v>0</v>
      </c>
      <c r="R108" s="26">
        <f t="shared" ca="1" si="38"/>
        <v>0</v>
      </c>
      <c r="S108" s="26">
        <f t="shared" ca="1" si="38"/>
        <v>0</v>
      </c>
      <c r="T108" s="26">
        <f t="shared" ca="1" si="38"/>
        <v>0</v>
      </c>
      <c r="U108" s="26">
        <f t="shared" ca="1" si="38"/>
        <v>0</v>
      </c>
      <c r="V108" s="26">
        <f t="shared" ca="1" si="38"/>
        <v>0</v>
      </c>
      <c r="W108" s="26">
        <f t="shared" ca="1" si="38"/>
        <v>0</v>
      </c>
      <c r="X108" s="26">
        <f t="shared" ca="1" si="38"/>
        <v>0</v>
      </c>
      <c r="Y108" s="112">
        <f t="shared" ref="Y108" ca="1" si="39">Y71-Y70</f>
        <v>0</v>
      </c>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c r="CB108"/>
    </row>
    <row r="109" spans="3:80">
      <c r="C109" s="7" t="s">
        <v>121</v>
      </c>
      <c r="E109" s="26">
        <f t="shared" ref="E109:X109" ca="1" si="40">E72-E71</f>
        <v>0</v>
      </c>
      <c r="F109" s="26">
        <f t="shared" ca="1" si="40"/>
        <v>0</v>
      </c>
      <c r="G109" s="26">
        <f t="shared" ca="1" si="40"/>
        <v>0</v>
      </c>
      <c r="H109" s="26">
        <f t="shared" ca="1" si="40"/>
        <v>0</v>
      </c>
      <c r="I109" s="26">
        <f t="shared" ca="1" si="40"/>
        <v>0</v>
      </c>
      <c r="J109" s="26">
        <f t="shared" ca="1" si="40"/>
        <v>0</v>
      </c>
      <c r="K109" s="26">
        <f t="shared" ca="1" si="40"/>
        <v>0</v>
      </c>
      <c r="L109" s="26">
        <f t="shared" ca="1" si="40"/>
        <v>0</v>
      </c>
      <c r="M109" s="26">
        <f t="shared" ca="1" si="40"/>
        <v>0</v>
      </c>
      <c r="N109" s="26">
        <f t="shared" ca="1" si="40"/>
        <v>0</v>
      </c>
      <c r="O109" s="26">
        <f t="shared" ca="1" si="40"/>
        <v>0</v>
      </c>
      <c r="P109" s="26">
        <f t="shared" ca="1" si="40"/>
        <v>0</v>
      </c>
      <c r="Q109" s="26">
        <f t="shared" ca="1" si="40"/>
        <v>0</v>
      </c>
      <c r="R109" s="26">
        <f t="shared" ca="1" si="40"/>
        <v>0</v>
      </c>
      <c r="S109" s="26">
        <f t="shared" ca="1" si="40"/>
        <v>0</v>
      </c>
      <c r="T109" s="26">
        <f t="shared" ca="1" si="40"/>
        <v>0</v>
      </c>
      <c r="U109" s="26">
        <f t="shared" ca="1" si="40"/>
        <v>0</v>
      </c>
      <c r="V109" s="26">
        <f t="shared" ca="1" si="40"/>
        <v>0</v>
      </c>
      <c r="W109" s="26">
        <f t="shared" ca="1" si="40"/>
        <v>0</v>
      </c>
      <c r="X109" s="26">
        <f t="shared" ca="1" si="40"/>
        <v>0</v>
      </c>
      <c r="Y109" s="112">
        <f t="shared" ref="Y109" ca="1" si="41">Y72-Y71</f>
        <v>0</v>
      </c>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c r="CB109"/>
    </row>
    <row r="110" spans="3:80">
      <c r="C110" s="7" t="s">
        <v>124</v>
      </c>
      <c r="E110" s="26">
        <f t="shared" ref="E110:X110" ca="1" si="42">E73-E72</f>
        <v>0</v>
      </c>
      <c r="F110" s="26">
        <f t="shared" ca="1" si="42"/>
        <v>0</v>
      </c>
      <c r="G110" s="26">
        <f t="shared" ca="1" si="42"/>
        <v>0</v>
      </c>
      <c r="H110" s="26">
        <f t="shared" ca="1" si="42"/>
        <v>0</v>
      </c>
      <c r="I110" s="26">
        <f t="shared" ca="1" si="42"/>
        <v>0</v>
      </c>
      <c r="J110" s="26">
        <f t="shared" ca="1" si="42"/>
        <v>0</v>
      </c>
      <c r="K110" s="26">
        <f t="shared" ca="1" si="42"/>
        <v>0</v>
      </c>
      <c r="L110" s="26">
        <f t="shared" ca="1" si="42"/>
        <v>0</v>
      </c>
      <c r="M110" s="26">
        <f t="shared" ca="1" si="42"/>
        <v>0</v>
      </c>
      <c r="N110" s="26">
        <f t="shared" ca="1" si="42"/>
        <v>0</v>
      </c>
      <c r="O110" s="26">
        <f t="shared" ca="1" si="42"/>
        <v>0</v>
      </c>
      <c r="P110" s="26">
        <f t="shared" ca="1" si="42"/>
        <v>0</v>
      </c>
      <c r="Q110" s="26">
        <f t="shared" ca="1" si="42"/>
        <v>0</v>
      </c>
      <c r="R110" s="26">
        <f t="shared" ca="1" si="42"/>
        <v>0</v>
      </c>
      <c r="S110" s="26">
        <f t="shared" ca="1" si="42"/>
        <v>0</v>
      </c>
      <c r="T110" s="26">
        <f t="shared" ca="1" si="42"/>
        <v>0</v>
      </c>
      <c r="U110" s="26">
        <f t="shared" ca="1" si="42"/>
        <v>0</v>
      </c>
      <c r="V110" s="26">
        <f t="shared" ca="1" si="42"/>
        <v>0</v>
      </c>
      <c r="W110" s="26">
        <f t="shared" ca="1" si="42"/>
        <v>0</v>
      </c>
      <c r="X110" s="26">
        <f t="shared" ca="1" si="42"/>
        <v>0</v>
      </c>
      <c r="Y110" s="112">
        <f t="shared" ref="Y110" ca="1" si="43">Y73-Y72</f>
        <v>0</v>
      </c>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c r="CB110"/>
    </row>
    <row r="111" spans="3:80">
      <c r="C111" s="7" t="s">
        <v>127</v>
      </c>
      <c r="E111" s="26">
        <f t="shared" ref="E111:X111" ca="1" si="44">E74-E73</f>
        <v>0</v>
      </c>
      <c r="F111" s="26">
        <f t="shared" ca="1" si="44"/>
        <v>0</v>
      </c>
      <c r="G111" s="26">
        <f t="shared" ca="1" si="44"/>
        <v>0</v>
      </c>
      <c r="H111" s="26">
        <f t="shared" ca="1" si="44"/>
        <v>0</v>
      </c>
      <c r="I111" s="26">
        <f t="shared" ca="1" si="44"/>
        <v>0</v>
      </c>
      <c r="J111" s="26">
        <f t="shared" ca="1" si="44"/>
        <v>0</v>
      </c>
      <c r="K111" s="26">
        <f t="shared" ca="1" si="44"/>
        <v>0</v>
      </c>
      <c r="L111" s="26">
        <f t="shared" ca="1" si="44"/>
        <v>0</v>
      </c>
      <c r="M111" s="26">
        <f t="shared" ca="1" si="44"/>
        <v>0</v>
      </c>
      <c r="N111" s="26">
        <f t="shared" ca="1" si="44"/>
        <v>0</v>
      </c>
      <c r="O111" s="26">
        <f t="shared" ca="1" si="44"/>
        <v>0</v>
      </c>
      <c r="P111" s="26">
        <f t="shared" ca="1" si="44"/>
        <v>0</v>
      </c>
      <c r="Q111" s="26">
        <f t="shared" ca="1" si="44"/>
        <v>0</v>
      </c>
      <c r="R111" s="26">
        <f t="shared" ca="1" si="44"/>
        <v>0</v>
      </c>
      <c r="S111" s="26">
        <f t="shared" ca="1" si="44"/>
        <v>0</v>
      </c>
      <c r="T111" s="26">
        <f t="shared" ca="1" si="44"/>
        <v>0</v>
      </c>
      <c r="U111" s="26">
        <f t="shared" ca="1" si="44"/>
        <v>0</v>
      </c>
      <c r="V111" s="26">
        <f t="shared" ca="1" si="44"/>
        <v>0</v>
      </c>
      <c r="W111" s="26">
        <f t="shared" ca="1" si="44"/>
        <v>0</v>
      </c>
      <c r="X111" s="26">
        <f t="shared" ca="1" si="44"/>
        <v>0</v>
      </c>
      <c r="Y111" s="112">
        <f t="shared" ref="Y111" ca="1" si="45">Y74-Y73</f>
        <v>0</v>
      </c>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c r="CB111"/>
    </row>
    <row r="112" spans="3:80">
      <c r="C112" s="7" t="s">
        <v>130</v>
      </c>
      <c r="E112" s="26">
        <f t="shared" ref="E112:X112" ca="1" si="46">E75-E74</f>
        <v>0</v>
      </c>
      <c r="F112" s="26">
        <f t="shared" ca="1" si="46"/>
        <v>0</v>
      </c>
      <c r="G112" s="26">
        <f t="shared" ca="1" si="46"/>
        <v>0</v>
      </c>
      <c r="H112" s="26">
        <f t="shared" ca="1" si="46"/>
        <v>0</v>
      </c>
      <c r="I112" s="26">
        <f t="shared" ca="1" si="46"/>
        <v>0</v>
      </c>
      <c r="J112" s="26">
        <f t="shared" ca="1" si="46"/>
        <v>0</v>
      </c>
      <c r="K112" s="26">
        <f t="shared" ca="1" si="46"/>
        <v>0</v>
      </c>
      <c r="L112" s="26">
        <f t="shared" ca="1" si="46"/>
        <v>0</v>
      </c>
      <c r="M112" s="26">
        <f t="shared" ca="1" si="46"/>
        <v>0</v>
      </c>
      <c r="N112" s="26">
        <f t="shared" ca="1" si="46"/>
        <v>0</v>
      </c>
      <c r="O112" s="26">
        <f t="shared" ca="1" si="46"/>
        <v>0</v>
      </c>
      <c r="P112" s="26">
        <f t="shared" ca="1" si="46"/>
        <v>0</v>
      </c>
      <c r="Q112" s="26">
        <f t="shared" ca="1" si="46"/>
        <v>0</v>
      </c>
      <c r="R112" s="26">
        <f t="shared" ca="1" si="46"/>
        <v>0</v>
      </c>
      <c r="S112" s="26">
        <f t="shared" ca="1" si="46"/>
        <v>0</v>
      </c>
      <c r="T112" s="26">
        <f t="shared" ca="1" si="46"/>
        <v>0</v>
      </c>
      <c r="U112" s="26">
        <f t="shared" ca="1" si="46"/>
        <v>0</v>
      </c>
      <c r="V112" s="26">
        <f t="shared" ca="1" si="46"/>
        <v>0</v>
      </c>
      <c r="W112" s="26">
        <f t="shared" ca="1" si="46"/>
        <v>0</v>
      </c>
      <c r="X112" s="26">
        <f t="shared" ca="1" si="46"/>
        <v>0</v>
      </c>
      <c r="Y112" s="112">
        <f t="shared" ref="Y112" ca="1" si="47">Y75-Y74</f>
        <v>0</v>
      </c>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c r="CB112"/>
    </row>
    <row r="113" spans="3:80">
      <c r="C113" s="7" t="s">
        <v>360</v>
      </c>
      <c r="E113" s="26">
        <f t="shared" ref="E113:X113" ca="1" si="48">E76-E75</f>
        <v>0</v>
      </c>
      <c r="F113" s="26">
        <f t="shared" ca="1" si="48"/>
        <v>0</v>
      </c>
      <c r="G113" s="26">
        <f t="shared" ca="1" si="48"/>
        <v>0</v>
      </c>
      <c r="H113" s="26">
        <f t="shared" ca="1" si="48"/>
        <v>0</v>
      </c>
      <c r="I113" s="26">
        <f t="shared" ca="1" si="48"/>
        <v>0</v>
      </c>
      <c r="J113" s="26">
        <f t="shared" ca="1" si="48"/>
        <v>0</v>
      </c>
      <c r="K113" s="26">
        <f t="shared" ca="1" si="48"/>
        <v>0</v>
      </c>
      <c r="L113" s="26">
        <f t="shared" ca="1" si="48"/>
        <v>0</v>
      </c>
      <c r="M113" s="26">
        <f t="shared" ca="1" si="48"/>
        <v>0</v>
      </c>
      <c r="N113" s="26">
        <f t="shared" ca="1" si="48"/>
        <v>0</v>
      </c>
      <c r="O113" s="26">
        <f t="shared" ca="1" si="48"/>
        <v>0</v>
      </c>
      <c r="P113" s="26">
        <f t="shared" ca="1" si="48"/>
        <v>0</v>
      </c>
      <c r="Q113" s="26">
        <f t="shared" ca="1" si="48"/>
        <v>0</v>
      </c>
      <c r="R113" s="26">
        <f t="shared" ca="1" si="48"/>
        <v>0</v>
      </c>
      <c r="S113" s="26">
        <f t="shared" ca="1" si="48"/>
        <v>0</v>
      </c>
      <c r="T113" s="26">
        <f t="shared" ca="1" si="48"/>
        <v>0</v>
      </c>
      <c r="U113" s="26">
        <f t="shared" ca="1" si="48"/>
        <v>0</v>
      </c>
      <c r="V113" s="26">
        <f t="shared" ca="1" si="48"/>
        <v>0</v>
      </c>
      <c r="W113" s="26">
        <f t="shared" ca="1" si="48"/>
        <v>0</v>
      </c>
      <c r="X113" s="26">
        <f t="shared" ca="1" si="48"/>
        <v>0</v>
      </c>
      <c r="Y113" s="112">
        <f t="shared" ref="Y113" ca="1" si="49">Y76-Y75</f>
        <v>0</v>
      </c>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c r="CB113"/>
    </row>
    <row r="114" spans="3:80">
      <c r="C114" s="7" t="s">
        <v>362</v>
      </c>
      <c r="E114" s="26">
        <f t="shared" ref="E114:X114" ca="1" si="50">E77-E76</f>
        <v>0</v>
      </c>
      <c r="F114" s="26">
        <f t="shared" ca="1" si="50"/>
        <v>0</v>
      </c>
      <c r="G114" s="26">
        <f t="shared" ca="1" si="50"/>
        <v>0</v>
      </c>
      <c r="H114" s="26">
        <f t="shared" ca="1" si="50"/>
        <v>0</v>
      </c>
      <c r="I114" s="26">
        <f t="shared" ca="1" si="50"/>
        <v>0</v>
      </c>
      <c r="J114" s="26">
        <f t="shared" ca="1" si="50"/>
        <v>0</v>
      </c>
      <c r="K114" s="26">
        <f t="shared" ca="1" si="50"/>
        <v>0</v>
      </c>
      <c r="L114" s="26">
        <f t="shared" ca="1" si="50"/>
        <v>0</v>
      </c>
      <c r="M114" s="26">
        <f t="shared" ca="1" si="50"/>
        <v>0</v>
      </c>
      <c r="N114" s="26">
        <f t="shared" ca="1" si="50"/>
        <v>0</v>
      </c>
      <c r="O114" s="26">
        <f t="shared" ca="1" si="50"/>
        <v>0</v>
      </c>
      <c r="P114" s="26">
        <f t="shared" ca="1" si="50"/>
        <v>0</v>
      </c>
      <c r="Q114" s="26">
        <f t="shared" ca="1" si="50"/>
        <v>0</v>
      </c>
      <c r="R114" s="26">
        <f t="shared" ca="1" si="50"/>
        <v>0</v>
      </c>
      <c r="S114" s="26">
        <f t="shared" ca="1" si="50"/>
        <v>0</v>
      </c>
      <c r="T114" s="26">
        <f t="shared" ca="1" si="50"/>
        <v>0</v>
      </c>
      <c r="U114" s="26">
        <f t="shared" ca="1" si="50"/>
        <v>0</v>
      </c>
      <c r="V114" s="26">
        <f t="shared" ca="1" si="50"/>
        <v>0</v>
      </c>
      <c r="W114" s="26">
        <f t="shared" ca="1" si="50"/>
        <v>0</v>
      </c>
      <c r="X114" s="26">
        <f t="shared" ca="1" si="50"/>
        <v>0</v>
      </c>
      <c r="Y114" s="112">
        <f t="shared" ref="Y114" ca="1" si="51">Y77-Y76</f>
        <v>0</v>
      </c>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c r="CB114"/>
    </row>
    <row r="115" spans="3:80">
      <c r="C115" s="7" t="s">
        <v>365</v>
      </c>
      <c r="E115" s="26">
        <f t="shared" ref="E115:X115" ca="1" si="52">E78-E77</f>
        <v>0</v>
      </c>
      <c r="F115" s="26">
        <f t="shared" ca="1" si="52"/>
        <v>0</v>
      </c>
      <c r="G115" s="26">
        <f t="shared" ca="1" si="52"/>
        <v>0</v>
      </c>
      <c r="H115" s="26">
        <f t="shared" ca="1" si="52"/>
        <v>0</v>
      </c>
      <c r="I115" s="26">
        <f t="shared" ca="1" si="52"/>
        <v>0</v>
      </c>
      <c r="J115" s="26">
        <f t="shared" ca="1" si="52"/>
        <v>0</v>
      </c>
      <c r="K115" s="26">
        <f t="shared" ca="1" si="52"/>
        <v>0</v>
      </c>
      <c r="L115" s="26">
        <f t="shared" ca="1" si="52"/>
        <v>0</v>
      </c>
      <c r="M115" s="26">
        <f t="shared" ca="1" si="52"/>
        <v>0</v>
      </c>
      <c r="N115" s="26">
        <f t="shared" ca="1" si="52"/>
        <v>0</v>
      </c>
      <c r="O115" s="26">
        <f t="shared" ca="1" si="52"/>
        <v>0</v>
      </c>
      <c r="P115" s="26">
        <f t="shared" ca="1" si="52"/>
        <v>0</v>
      </c>
      <c r="Q115" s="26">
        <f t="shared" ca="1" si="52"/>
        <v>0</v>
      </c>
      <c r="R115" s="26">
        <f t="shared" ca="1" si="52"/>
        <v>0</v>
      </c>
      <c r="S115" s="26">
        <f t="shared" ca="1" si="52"/>
        <v>0</v>
      </c>
      <c r="T115" s="26">
        <f t="shared" ca="1" si="52"/>
        <v>0</v>
      </c>
      <c r="U115" s="26">
        <f t="shared" ca="1" si="52"/>
        <v>0</v>
      </c>
      <c r="V115" s="26">
        <f t="shared" ca="1" si="52"/>
        <v>0</v>
      </c>
      <c r="W115" s="26">
        <f t="shared" ca="1" si="52"/>
        <v>0</v>
      </c>
      <c r="X115" s="26">
        <f t="shared" ca="1" si="52"/>
        <v>0</v>
      </c>
      <c r="Y115" s="112">
        <f t="shared" ref="Y115" ca="1" si="53">Y78-Y77</f>
        <v>0</v>
      </c>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c r="CB115"/>
    </row>
    <row r="116" spans="3:80">
      <c r="C116" s="7" t="s">
        <v>368</v>
      </c>
      <c r="E116" s="26">
        <f t="shared" ref="E116:X116" ca="1" si="54">E79-E78</f>
        <v>0</v>
      </c>
      <c r="F116" s="26">
        <f t="shared" ca="1" si="54"/>
        <v>0</v>
      </c>
      <c r="G116" s="26">
        <f t="shared" ca="1" si="54"/>
        <v>0</v>
      </c>
      <c r="H116" s="26">
        <f t="shared" ca="1" si="54"/>
        <v>0</v>
      </c>
      <c r="I116" s="26">
        <f t="shared" ca="1" si="54"/>
        <v>0</v>
      </c>
      <c r="J116" s="26">
        <f t="shared" ca="1" si="54"/>
        <v>0</v>
      </c>
      <c r="K116" s="26">
        <f t="shared" ca="1" si="54"/>
        <v>0</v>
      </c>
      <c r="L116" s="26">
        <f t="shared" ca="1" si="54"/>
        <v>0</v>
      </c>
      <c r="M116" s="26">
        <f t="shared" ca="1" si="54"/>
        <v>0</v>
      </c>
      <c r="N116" s="26">
        <f t="shared" ca="1" si="54"/>
        <v>0</v>
      </c>
      <c r="O116" s="26">
        <f t="shared" ca="1" si="54"/>
        <v>0</v>
      </c>
      <c r="P116" s="26">
        <f t="shared" ca="1" si="54"/>
        <v>0</v>
      </c>
      <c r="Q116" s="26">
        <f t="shared" ca="1" si="54"/>
        <v>0</v>
      </c>
      <c r="R116" s="26">
        <f t="shared" ca="1" si="54"/>
        <v>0</v>
      </c>
      <c r="S116" s="26">
        <f t="shared" ca="1" si="54"/>
        <v>0</v>
      </c>
      <c r="T116" s="26">
        <f t="shared" ca="1" si="54"/>
        <v>0</v>
      </c>
      <c r="U116" s="26">
        <f t="shared" ca="1" si="54"/>
        <v>0</v>
      </c>
      <c r="V116" s="26">
        <f t="shared" ca="1" si="54"/>
        <v>0</v>
      </c>
      <c r="W116" s="26">
        <f t="shared" ca="1" si="54"/>
        <v>0</v>
      </c>
      <c r="X116" s="26">
        <f t="shared" ca="1" si="54"/>
        <v>0</v>
      </c>
      <c r="Y116" s="112">
        <f t="shared" ref="Y116" ca="1" si="55">Y79-Y78</f>
        <v>0</v>
      </c>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c r="CB116"/>
    </row>
    <row r="117" spans="3:80">
      <c r="C117" s="7" t="s">
        <v>371</v>
      </c>
      <c r="E117" s="26">
        <f t="shared" ref="E117:X117" ca="1" si="56">E80-E79</f>
        <v>0</v>
      </c>
      <c r="F117" s="26">
        <f t="shared" ca="1" si="56"/>
        <v>0</v>
      </c>
      <c r="G117" s="26">
        <f t="shared" ca="1" si="56"/>
        <v>0</v>
      </c>
      <c r="H117" s="26">
        <f t="shared" ca="1" si="56"/>
        <v>0</v>
      </c>
      <c r="I117" s="26">
        <f t="shared" ca="1" si="56"/>
        <v>0</v>
      </c>
      <c r="J117" s="26">
        <f t="shared" ca="1" si="56"/>
        <v>0</v>
      </c>
      <c r="K117" s="26">
        <f t="shared" ca="1" si="56"/>
        <v>0</v>
      </c>
      <c r="L117" s="26">
        <f t="shared" ca="1" si="56"/>
        <v>0</v>
      </c>
      <c r="M117" s="26">
        <f t="shared" ca="1" si="56"/>
        <v>0</v>
      </c>
      <c r="N117" s="26">
        <f t="shared" ca="1" si="56"/>
        <v>0</v>
      </c>
      <c r="O117" s="26">
        <f t="shared" ca="1" si="56"/>
        <v>0</v>
      </c>
      <c r="P117" s="26">
        <f t="shared" ca="1" si="56"/>
        <v>0</v>
      </c>
      <c r="Q117" s="26">
        <f t="shared" ca="1" si="56"/>
        <v>0</v>
      </c>
      <c r="R117" s="26">
        <f t="shared" ca="1" si="56"/>
        <v>0</v>
      </c>
      <c r="S117" s="26">
        <f t="shared" ca="1" si="56"/>
        <v>0</v>
      </c>
      <c r="T117" s="26">
        <f t="shared" ca="1" si="56"/>
        <v>0</v>
      </c>
      <c r="U117" s="26">
        <f t="shared" ca="1" si="56"/>
        <v>0</v>
      </c>
      <c r="V117" s="26">
        <f t="shared" ca="1" si="56"/>
        <v>0</v>
      </c>
      <c r="W117" s="26">
        <f t="shared" ca="1" si="56"/>
        <v>0</v>
      </c>
      <c r="X117" s="26">
        <f t="shared" ca="1" si="56"/>
        <v>0</v>
      </c>
      <c r="Y117" s="112">
        <f t="shared" ref="Y117" ca="1" si="57">Y80-Y79</f>
        <v>0</v>
      </c>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c r="CB117"/>
    </row>
    <row r="118" spans="3:80">
      <c r="C118" s="7" t="s">
        <v>374</v>
      </c>
      <c r="E118" s="26">
        <f t="shared" ref="E118:X118" ca="1" si="58">E81-E80</f>
        <v>0</v>
      </c>
      <c r="F118" s="26">
        <f t="shared" ca="1" si="58"/>
        <v>0</v>
      </c>
      <c r="G118" s="26">
        <f t="shared" ca="1" si="58"/>
        <v>0</v>
      </c>
      <c r="H118" s="26">
        <f t="shared" ca="1" si="58"/>
        <v>0</v>
      </c>
      <c r="I118" s="26">
        <f t="shared" ca="1" si="58"/>
        <v>0</v>
      </c>
      <c r="J118" s="26">
        <f t="shared" ca="1" si="58"/>
        <v>0</v>
      </c>
      <c r="K118" s="26">
        <f t="shared" ca="1" si="58"/>
        <v>0</v>
      </c>
      <c r="L118" s="26">
        <f t="shared" ca="1" si="58"/>
        <v>0</v>
      </c>
      <c r="M118" s="26">
        <f t="shared" ca="1" si="58"/>
        <v>0</v>
      </c>
      <c r="N118" s="26">
        <f t="shared" ca="1" si="58"/>
        <v>0</v>
      </c>
      <c r="O118" s="26">
        <f t="shared" ca="1" si="58"/>
        <v>0</v>
      </c>
      <c r="P118" s="26">
        <f t="shared" ca="1" si="58"/>
        <v>0</v>
      </c>
      <c r="Q118" s="26">
        <f t="shared" ca="1" si="58"/>
        <v>0</v>
      </c>
      <c r="R118" s="26">
        <f t="shared" ca="1" si="58"/>
        <v>0</v>
      </c>
      <c r="S118" s="26">
        <f t="shared" ca="1" si="58"/>
        <v>0</v>
      </c>
      <c r="T118" s="26">
        <f t="shared" ca="1" si="58"/>
        <v>0</v>
      </c>
      <c r="U118" s="26">
        <f t="shared" ca="1" si="58"/>
        <v>0</v>
      </c>
      <c r="V118" s="26">
        <f t="shared" ca="1" si="58"/>
        <v>0</v>
      </c>
      <c r="W118" s="26">
        <f t="shared" ca="1" si="58"/>
        <v>0</v>
      </c>
      <c r="X118" s="26">
        <f t="shared" ca="1" si="58"/>
        <v>0</v>
      </c>
      <c r="Y118" s="112">
        <f t="shared" ref="Y118" ca="1" si="59">Y81-Y80</f>
        <v>0</v>
      </c>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c r="CB118"/>
    </row>
    <row r="119" spans="3:80">
      <c r="C119" s="7" t="s">
        <v>377</v>
      </c>
      <c r="E119" s="26">
        <f t="shared" ref="E119:X119" ca="1" si="60">E82-E81</f>
        <v>0</v>
      </c>
      <c r="F119" s="26">
        <f t="shared" ca="1" si="60"/>
        <v>0</v>
      </c>
      <c r="G119" s="26">
        <f t="shared" ca="1" si="60"/>
        <v>0</v>
      </c>
      <c r="H119" s="26">
        <f t="shared" ca="1" si="60"/>
        <v>0</v>
      </c>
      <c r="I119" s="26">
        <f t="shared" ca="1" si="60"/>
        <v>0</v>
      </c>
      <c r="J119" s="26">
        <f t="shared" ca="1" si="60"/>
        <v>0</v>
      </c>
      <c r="K119" s="26">
        <f t="shared" ca="1" si="60"/>
        <v>0</v>
      </c>
      <c r="L119" s="26">
        <f t="shared" ca="1" si="60"/>
        <v>0</v>
      </c>
      <c r="M119" s="26">
        <f t="shared" ca="1" si="60"/>
        <v>0</v>
      </c>
      <c r="N119" s="26">
        <f t="shared" ca="1" si="60"/>
        <v>0</v>
      </c>
      <c r="O119" s="26">
        <f t="shared" ca="1" si="60"/>
        <v>0</v>
      </c>
      <c r="P119" s="26">
        <f t="shared" ca="1" si="60"/>
        <v>0</v>
      </c>
      <c r="Q119" s="26">
        <f t="shared" ca="1" si="60"/>
        <v>0</v>
      </c>
      <c r="R119" s="26">
        <f t="shared" ca="1" si="60"/>
        <v>0</v>
      </c>
      <c r="S119" s="26">
        <f t="shared" ca="1" si="60"/>
        <v>0</v>
      </c>
      <c r="T119" s="26">
        <f t="shared" ca="1" si="60"/>
        <v>0</v>
      </c>
      <c r="U119" s="26">
        <f t="shared" ca="1" si="60"/>
        <v>0</v>
      </c>
      <c r="V119" s="26">
        <f t="shared" ca="1" si="60"/>
        <v>0</v>
      </c>
      <c r="W119" s="26">
        <f t="shared" ca="1" si="60"/>
        <v>0</v>
      </c>
      <c r="X119" s="26">
        <f t="shared" ca="1" si="60"/>
        <v>0</v>
      </c>
      <c r="Y119" s="112">
        <f t="shared" ref="Y119" ca="1" si="61">Y82-Y81</f>
        <v>0</v>
      </c>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c r="CB119"/>
    </row>
    <row r="120" spans="3:80">
      <c r="C120" s="7" t="s">
        <v>380</v>
      </c>
      <c r="E120" s="26">
        <f t="shared" ref="E120:X120" ca="1" si="62">E83-E82</f>
        <v>0</v>
      </c>
      <c r="F120" s="26">
        <f t="shared" ca="1" si="62"/>
        <v>0</v>
      </c>
      <c r="G120" s="26">
        <f t="shared" ca="1" si="62"/>
        <v>0</v>
      </c>
      <c r="H120" s="26">
        <f t="shared" ca="1" si="62"/>
        <v>0</v>
      </c>
      <c r="I120" s="26">
        <f t="shared" ca="1" si="62"/>
        <v>0</v>
      </c>
      <c r="J120" s="26">
        <f t="shared" ca="1" si="62"/>
        <v>0</v>
      </c>
      <c r="K120" s="26">
        <f t="shared" ca="1" si="62"/>
        <v>0</v>
      </c>
      <c r="L120" s="26">
        <f t="shared" ca="1" si="62"/>
        <v>0</v>
      </c>
      <c r="M120" s="26">
        <f t="shared" ca="1" si="62"/>
        <v>0</v>
      </c>
      <c r="N120" s="26">
        <f t="shared" ca="1" si="62"/>
        <v>0</v>
      </c>
      <c r="O120" s="26">
        <f t="shared" ca="1" si="62"/>
        <v>0</v>
      </c>
      <c r="P120" s="26">
        <f t="shared" ca="1" si="62"/>
        <v>0</v>
      </c>
      <c r="Q120" s="26">
        <f t="shared" ca="1" si="62"/>
        <v>0</v>
      </c>
      <c r="R120" s="26">
        <f t="shared" ca="1" si="62"/>
        <v>0</v>
      </c>
      <c r="S120" s="26">
        <f t="shared" ca="1" si="62"/>
        <v>0</v>
      </c>
      <c r="T120" s="26">
        <f t="shared" ca="1" si="62"/>
        <v>0</v>
      </c>
      <c r="U120" s="26">
        <f t="shared" ca="1" si="62"/>
        <v>0</v>
      </c>
      <c r="V120" s="26">
        <f t="shared" ca="1" si="62"/>
        <v>0</v>
      </c>
      <c r="W120" s="26">
        <f t="shared" ca="1" si="62"/>
        <v>0</v>
      </c>
      <c r="X120" s="26">
        <f t="shared" ca="1" si="62"/>
        <v>0</v>
      </c>
      <c r="Y120" s="112">
        <f t="shared" ref="Y120" ca="1" si="63">Y83-Y82</f>
        <v>0</v>
      </c>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c r="CB120"/>
    </row>
    <row r="121" spans="3:80">
      <c r="C121" s="7" t="s">
        <v>383</v>
      </c>
      <c r="E121" s="26">
        <f t="shared" ref="E121:X121" ca="1" si="64">E84-E83</f>
        <v>0</v>
      </c>
      <c r="F121" s="26">
        <f t="shared" ca="1" si="64"/>
        <v>0</v>
      </c>
      <c r="G121" s="26">
        <f t="shared" ca="1" si="64"/>
        <v>0</v>
      </c>
      <c r="H121" s="26">
        <f t="shared" ca="1" si="64"/>
        <v>0</v>
      </c>
      <c r="I121" s="26">
        <f t="shared" ca="1" si="64"/>
        <v>0</v>
      </c>
      <c r="J121" s="26">
        <f t="shared" ca="1" si="64"/>
        <v>0</v>
      </c>
      <c r="K121" s="26">
        <f t="shared" ca="1" si="64"/>
        <v>0</v>
      </c>
      <c r="L121" s="26">
        <f t="shared" ca="1" si="64"/>
        <v>0</v>
      </c>
      <c r="M121" s="26">
        <f t="shared" ca="1" si="64"/>
        <v>0</v>
      </c>
      <c r="N121" s="26">
        <f t="shared" ca="1" si="64"/>
        <v>0</v>
      </c>
      <c r="O121" s="26">
        <f t="shared" ca="1" si="64"/>
        <v>0</v>
      </c>
      <c r="P121" s="26">
        <f t="shared" ca="1" si="64"/>
        <v>0</v>
      </c>
      <c r="Q121" s="26">
        <f t="shared" ca="1" si="64"/>
        <v>0</v>
      </c>
      <c r="R121" s="26">
        <f t="shared" ca="1" si="64"/>
        <v>0</v>
      </c>
      <c r="S121" s="26">
        <f t="shared" ca="1" si="64"/>
        <v>0</v>
      </c>
      <c r="T121" s="26">
        <f t="shared" ca="1" si="64"/>
        <v>0</v>
      </c>
      <c r="U121" s="26">
        <f t="shared" ca="1" si="64"/>
        <v>0</v>
      </c>
      <c r="V121" s="26">
        <f t="shared" ca="1" si="64"/>
        <v>0</v>
      </c>
      <c r="W121" s="26">
        <f t="shared" ca="1" si="64"/>
        <v>0</v>
      </c>
      <c r="X121" s="26">
        <f t="shared" ca="1" si="64"/>
        <v>0</v>
      </c>
      <c r="Y121" s="112">
        <f t="shared" ref="Y121" ca="1" si="65">Y84-Y83</f>
        <v>0</v>
      </c>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c r="CB121"/>
    </row>
    <row r="122" spans="3:80">
      <c r="C122" s="7" t="s">
        <v>386</v>
      </c>
      <c r="E122" s="26">
        <f t="shared" ref="E122:X122" ca="1" si="66">E85-E84</f>
        <v>0</v>
      </c>
      <c r="F122" s="26">
        <f t="shared" ca="1" si="66"/>
        <v>0</v>
      </c>
      <c r="G122" s="26">
        <f t="shared" ca="1" si="66"/>
        <v>0</v>
      </c>
      <c r="H122" s="26">
        <f t="shared" ca="1" si="66"/>
        <v>0</v>
      </c>
      <c r="I122" s="26">
        <f t="shared" ca="1" si="66"/>
        <v>0</v>
      </c>
      <c r="J122" s="26">
        <f t="shared" ca="1" si="66"/>
        <v>0</v>
      </c>
      <c r="K122" s="26">
        <f t="shared" ca="1" si="66"/>
        <v>0</v>
      </c>
      <c r="L122" s="26">
        <f t="shared" ca="1" si="66"/>
        <v>0</v>
      </c>
      <c r="M122" s="26">
        <f t="shared" ca="1" si="66"/>
        <v>0</v>
      </c>
      <c r="N122" s="26">
        <f t="shared" ca="1" si="66"/>
        <v>0</v>
      </c>
      <c r="O122" s="26">
        <f t="shared" ca="1" si="66"/>
        <v>0</v>
      </c>
      <c r="P122" s="26">
        <f t="shared" ca="1" si="66"/>
        <v>0</v>
      </c>
      <c r="Q122" s="26">
        <f t="shared" ca="1" si="66"/>
        <v>0</v>
      </c>
      <c r="R122" s="26">
        <f t="shared" ca="1" si="66"/>
        <v>0</v>
      </c>
      <c r="S122" s="26">
        <f t="shared" ca="1" si="66"/>
        <v>0</v>
      </c>
      <c r="T122" s="26">
        <f t="shared" ca="1" si="66"/>
        <v>0</v>
      </c>
      <c r="U122" s="26">
        <f t="shared" ca="1" si="66"/>
        <v>0</v>
      </c>
      <c r="V122" s="26">
        <f t="shared" ca="1" si="66"/>
        <v>0</v>
      </c>
      <c r="W122" s="26">
        <f t="shared" ca="1" si="66"/>
        <v>0</v>
      </c>
      <c r="X122" s="26">
        <f t="shared" ca="1" si="66"/>
        <v>0</v>
      </c>
      <c r="Y122" s="112">
        <f t="shared" ref="Y122" ca="1" si="67">Y85-Y84</f>
        <v>0</v>
      </c>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c r="CB122"/>
    </row>
    <row r="123" spans="3:80">
      <c r="C123" s="7" t="s">
        <v>389</v>
      </c>
      <c r="E123" s="26">
        <f t="shared" ref="E123:X123" ca="1" si="68">E86-E85</f>
        <v>0</v>
      </c>
      <c r="F123" s="26">
        <f t="shared" ca="1" si="68"/>
        <v>0</v>
      </c>
      <c r="G123" s="26">
        <f t="shared" ca="1" si="68"/>
        <v>0</v>
      </c>
      <c r="H123" s="26">
        <f t="shared" ca="1" si="68"/>
        <v>0</v>
      </c>
      <c r="I123" s="26">
        <f t="shared" ca="1" si="68"/>
        <v>0</v>
      </c>
      <c r="J123" s="26">
        <f t="shared" ca="1" si="68"/>
        <v>0</v>
      </c>
      <c r="K123" s="26">
        <f t="shared" ca="1" si="68"/>
        <v>0</v>
      </c>
      <c r="L123" s="26">
        <f t="shared" ca="1" si="68"/>
        <v>0</v>
      </c>
      <c r="M123" s="26">
        <f t="shared" ca="1" si="68"/>
        <v>0</v>
      </c>
      <c r="N123" s="26">
        <f t="shared" ca="1" si="68"/>
        <v>0</v>
      </c>
      <c r="O123" s="26">
        <f t="shared" ca="1" si="68"/>
        <v>0</v>
      </c>
      <c r="P123" s="26">
        <f t="shared" ca="1" si="68"/>
        <v>0</v>
      </c>
      <c r="Q123" s="26">
        <f t="shared" ca="1" si="68"/>
        <v>0</v>
      </c>
      <c r="R123" s="26">
        <f t="shared" ca="1" si="68"/>
        <v>0</v>
      </c>
      <c r="S123" s="26">
        <f t="shared" ca="1" si="68"/>
        <v>0</v>
      </c>
      <c r="T123" s="26">
        <f t="shared" ca="1" si="68"/>
        <v>0</v>
      </c>
      <c r="U123" s="26">
        <f t="shared" ca="1" si="68"/>
        <v>0</v>
      </c>
      <c r="V123" s="26">
        <f t="shared" ca="1" si="68"/>
        <v>0</v>
      </c>
      <c r="W123" s="26">
        <f t="shared" ca="1" si="68"/>
        <v>0</v>
      </c>
      <c r="X123" s="26">
        <f t="shared" ca="1" si="68"/>
        <v>0</v>
      </c>
      <c r="Y123" s="113">
        <f t="shared" ref="Y123" ca="1" si="69">Y86-Y85</f>
        <v>0</v>
      </c>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row>
    <row r="124" spans="3:80">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c r="CB124"/>
    </row>
    <row r="125" spans="3:80" ht="15">
      <c r="C125" s="55" t="s">
        <v>137</v>
      </c>
      <c r="D125" s="56"/>
      <c r="E125" s="56">
        <f t="shared" ref="E125:X125" ca="1" si="70">SUM(E92:E123)</f>
        <v>2.3678673164184177E-2</v>
      </c>
      <c r="F125" s="56">
        <f t="shared" ca="1" si="70"/>
        <v>5.0459982609867747E-2</v>
      </c>
      <c r="G125" s="56">
        <f t="shared" ca="1" si="70"/>
        <v>8.0084284733324657E-2</v>
      </c>
      <c r="H125" s="56">
        <f t="shared" ca="1" si="70"/>
        <v>0.11370568581403082</v>
      </c>
      <c r="I125" s="56">
        <f t="shared" ca="1" si="70"/>
        <v>0.15086034049168048</v>
      </c>
      <c r="J125" s="56">
        <f t="shared" ca="1" si="70"/>
        <v>0.18853217752929627</v>
      </c>
      <c r="K125" s="56">
        <f t="shared" ca="1" si="70"/>
        <v>0.23104820855650038</v>
      </c>
      <c r="L125" s="56">
        <f t="shared" ca="1" si="70"/>
        <v>0.2785081634832926</v>
      </c>
      <c r="M125" s="56">
        <f t="shared" ca="1" si="70"/>
        <v>0.32093065742825921</v>
      </c>
      <c r="N125" s="56">
        <f t="shared" ca="1" si="70"/>
        <v>0.36626064471834058</v>
      </c>
      <c r="O125" s="56">
        <f t="shared" ca="1" si="70"/>
        <v>0.39969690443832773</v>
      </c>
      <c r="P125" s="56">
        <f t="shared" ca="1" si="70"/>
        <v>0.41548442441436229</v>
      </c>
      <c r="Q125" s="56">
        <f t="shared" ca="1" si="70"/>
        <v>0.41666386133567868</v>
      </c>
      <c r="R125" s="56">
        <f t="shared" ca="1" si="70"/>
        <v>0.42334093557044861</v>
      </c>
      <c r="S125" s="56">
        <f t="shared" ca="1" si="70"/>
        <v>0.43099117333645709</v>
      </c>
      <c r="T125" s="56">
        <f t="shared" ca="1" si="70"/>
        <v>0.43010106447904406</v>
      </c>
      <c r="U125" s="56">
        <f t="shared" ca="1" si="70"/>
        <v>0.41613014166715129</v>
      </c>
      <c r="V125" s="56">
        <f t="shared" ca="1" si="70"/>
        <v>0.41547400297317</v>
      </c>
      <c r="W125" s="56">
        <f t="shared" ca="1" si="70"/>
        <v>0.41653835450070092</v>
      </c>
      <c r="X125" s="56">
        <f t="shared" ca="1" si="70"/>
        <v>0.41936729689979191</v>
      </c>
      <c r="Y125" s="56"/>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c r="CB125"/>
    </row>
    <row r="126" spans="3:80" ht="15">
      <c r="C126" s="55" t="s">
        <v>138</v>
      </c>
      <c r="D126" s="56"/>
      <c r="E126" s="56">
        <f ca="1">E125</f>
        <v>2.3678673164184177E-2</v>
      </c>
      <c r="F126" s="56">
        <f t="shared" ref="F126:X126" ca="1" si="71">E126+F125</f>
        <v>7.4138655774051931E-2</v>
      </c>
      <c r="G126" s="56">
        <f t="shared" ca="1" si="71"/>
        <v>0.15422294050737659</v>
      </c>
      <c r="H126" s="56">
        <f t="shared" ca="1" si="71"/>
        <v>0.2679286263214074</v>
      </c>
      <c r="I126" s="56">
        <f t="shared" ca="1" si="71"/>
        <v>0.41878896681308786</v>
      </c>
      <c r="J126" s="56">
        <f t="shared" ca="1" si="71"/>
        <v>0.60732114434238416</v>
      </c>
      <c r="K126" s="56">
        <f t="shared" ca="1" si="71"/>
        <v>0.83836935289888448</v>
      </c>
      <c r="L126" s="56">
        <f t="shared" ca="1" si="71"/>
        <v>1.1168775163821771</v>
      </c>
      <c r="M126" s="56">
        <f t="shared" ca="1" si="71"/>
        <v>1.4378081738104362</v>
      </c>
      <c r="N126" s="56">
        <f t="shared" ca="1" si="71"/>
        <v>1.8040688185287768</v>
      </c>
      <c r="O126" s="56">
        <f t="shared" ca="1" si="71"/>
        <v>2.2037657229671046</v>
      </c>
      <c r="P126" s="56">
        <f t="shared" ca="1" si="71"/>
        <v>2.6192501473814671</v>
      </c>
      <c r="Q126" s="56">
        <f t="shared" ca="1" si="71"/>
        <v>3.0359140087171457</v>
      </c>
      <c r="R126" s="56">
        <f t="shared" ca="1" si="71"/>
        <v>3.4592549442875944</v>
      </c>
      <c r="S126" s="56">
        <f t="shared" ca="1" si="71"/>
        <v>3.8902461176240513</v>
      </c>
      <c r="T126" s="56">
        <f t="shared" ca="1" si="71"/>
        <v>4.3203471821030952</v>
      </c>
      <c r="U126" s="56">
        <f t="shared" ca="1" si="71"/>
        <v>4.7364773237702469</v>
      </c>
      <c r="V126" s="56">
        <f t="shared" ca="1" si="71"/>
        <v>5.1519513267434167</v>
      </c>
      <c r="W126" s="56">
        <f t="shared" ca="1" si="71"/>
        <v>5.5684896812441176</v>
      </c>
      <c r="X126" s="56">
        <f t="shared" ca="1" si="71"/>
        <v>5.9878569781439097</v>
      </c>
      <c r="Y126" s="56">
        <f ca="1">SUM(Y92:Y123)</f>
        <v>5.9878569781439097</v>
      </c>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row>
    <row r="129" spans="1:27">
      <c r="A129" s="7" t="s">
        <v>142</v>
      </c>
    </row>
    <row r="131" spans="1:27">
      <c r="E131" s="26"/>
      <c r="F131" s="26"/>
      <c r="G131" s="26"/>
      <c r="H131" s="26"/>
      <c r="I131" s="26"/>
      <c r="J131" s="26"/>
      <c r="K131" s="26"/>
      <c r="L131" s="26"/>
      <c r="M131" s="26"/>
      <c r="N131" s="26"/>
      <c r="O131" s="26"/>
      <c r="P131" s="26"/>
      <c r="Q131" s="26"/>
      <c r="R131" s="26"/>
      <c r="S131" s="26"/>
      <c r="T131" s="26"/>
      <c r="U131" s="26"/>
      <c r="V131" s="26"/>
      <c r="W131" s="26"/>
      <c r="X131" s="26"/>
      <c r="Y131" s="26"/>
    </row>
    <row r="132" spans="1:27">
      <c r="E132" s="26"/>
      <c r="F132" s="26"/>
      <c r="G132" s="26"/>
      <c r="H132" s="26"/>
      <c r="I132" s="26"/>
      <c r="J132" s="26"/>
      <c r="K132" s="26"/>
      <c r="L132" s="26"/>
      <c r="M132" s="26"/>
      <c r="N132" s="26"/>
      <c r="O132" s="26"/>
      <c r="P132" s="26"/>
      <c r="Q132" s="26"/>
      <c r="R132" s="26"/>
      <c r="S132" s="26"/>
      <c r="T132" s="26"/>
      <c r="U132" s="26"/>
      <c r="V132" s="26"/>
      <c r="W132" s="26"/>
      <c r="X132" s="26"/>
      <c r="Y132" s="26"/>
    </row>
    <row r="133" spans="1:27" ht="15">
      <c r="A133" s="45" t="s">
        <v>143</v>
      </c>
      <c r="E133" s="26"/>
      <c r="F133" s="26"/>
      <c r="G133" s="26"/>
      <c r="H133" s="26"/>
      <c r="I133" s="26"/>
      <c r="J133" s="26"/>
      <c r="K133" s="26"/>
      <c r="L133" s="26"/>
      <c r="M133" s="26"/>
      <c r="N133" s="26"/>
      <c r="O133" s="26"/>
      <c r="P133" s="26"/>
      <c r="Q133" s="26"/>
      <c r="R133" s="26"/>
      <c r="S133" s="26"/>
      <c r="T133" s="26"/>
      <c r="U133" s="26"/>
      <c r="V133" s="26"/>
      <c r="W133" s="26"/>
      <c r="X133" s="26"/>
      <c r="Y133" s="26"/>
    </row>
    <row r="134" spans="1:27">
      <c r="A134" s="7" t="s">
        <v>144</v>
      </c>
      <c r="C134"/>
      <c r="D134"/>
      <c r="E134" s="7" t="s">
        <v>145</v>
      </c>
    </row>
    <row r="135" spans="1:27" ht="15">
      <c r="C135" s="35"/>
      <c r="D135" s="35"/>
      <c r="E135" s="54">
        <f>E11</f>
        <v>2016</v>
      </c>
      <c r="F135" s="54">
        <f t="shared" ref="F135:X135" si="72">F11</f>
        <v>2017</v>
      </c>
      <c r="G135" s="54">
        <f t="shared" si="72"/>
        <v>2018</v>
      </c>
      <c r="H135" s="54">
        <f t="shared" si="72"/>
        <v>2019</v>
      </c>
      <c r="I135" s="54">
        <f t="shared" si="72"/>
        <v>2020</v>
      </c>
      <c r="J135" s="54">
        <f t="shared" si="72"/>
        <v>2021</v>
      </c>
      <c r="K135" s="54">
        <f t="shared" si="72"/>
        <v>2022</v>
      </c>
      <c r="L135" s="54">
        <f t="shared" si="72"/>
        <v>2023</v>
      </c>
      <c r="M135" s="54">
        <f t="shared" si="72"/>
        <v>2024</v>
      </c>
      <c r="N135" s="54">
        <f t="shared" si="72"/>
        <v>2025</v>
      </c>
      <c r="O135" s="54">
        <f t="shared" si="72"/>
        <v>2026</v>
      </c>
      <c r="P135" s="54">
        <f t="shared" si="72"/>
        <v>2027</v>
      </c>
      <c r="Q135" s="54">
        <f t="shared" si="72"/>
        <v>2028</v>
      </c>
      <c r="R135" s="54">
        <f t="shared" si="72"/>
        <v>2029</v>
      </c>
      <c r="S135" s="54">
        <f t="shared" si="72"/>
        <v>2030</v>
      </c>
      <c r="T135" s="54">
        <f t="shared" si="72"/>
        <v>2031</v>
      </c>
      <c r="U135" s="54">
        <f t="shared" si="72"/>
        <v>2032</v>
      </c>
      <c r="V135" s="54">
        <f t="shared" si="72"/>
        <v>2033</v>
      </c>
      <c r="W135" s="54">
        <f t="shared" si="72"/>
        <v>2034</v>
      </c>
      <c r="X135" s="54">
        <f t="shared" si="72"/>
        <v>2035</v>
      </c>
      <c r="Y135" s="54"/>
    </row>
    <row r="136" spans="1:27">
      <c r="C136" s="7" t="str">
        <f>C13</f>
        <v>Single Family</v>
      </c>
      <c r="E136" s="26">
        <f ca="1">(E13-E33/$B23)</f>
        <v>61563.088399189495</v>
      </c>
      <c r="F136" s="26">
        <f t="shared" ref="F136:X139" ca="1" si="73">(F13-F33/$B23)</f>
        <v>57569.335333779352</v>
      </c>
      <c r="G136" s="26">
        <f t="shared" ca="1" si="73"/>
        <v>53036.997216543561</v>
      </c>
      <c r="H136" s="26">
        <f t="shared" ca="1" si="73"/>
        <v>49594.095714975832</v>
      </c>
      <c r="I136" s="26">
        <f t="shared" ca="1" si="73"/>
        <v>46354.773005146482</v>
      </c>
      <c r="J136" s="26">
        <f t="shared" ca="1" si="73"/>
        <v>42043.224266340309</v>
      </c>
      <c r="K136" s="26">
        <f t="shared" ca="1" si="73"/>
        <v>38607.042052884368</v>
      </c>
      <c r="L136" s="26">
        <f t="shared" ca="1" si="73"/>
        <v>36119.684897216226</v>
      </c>
      <c r="M136" s="26">
        <f t="shared" ca="1" si="73"/>
        <v>33599.570532435529</v>
      </c>
      <c r="N136" s="26">
        <f t="shared" ca="1" si="73"/>
        <v>32317.833962931221</v>
      </c>
      <c r="O136" s="26">
        <f t="shared" ca="1" si="73"/>
        <v>31079.414519206188</v>
      </c>
      <c r="P136" s="26">
        <f t="shared" ca="1" si="73"/>
        <v>29688.511054995681</v>
      </c>
      <c r="Q136" s="26">
        <f t="shared" ca="1" si="73"/>
        <v>28324.173727539357</v>
      </c>
      <c r="R136" s="26">
        <f t="shared" ca="1" si="73"/>
        <v>28057.300391801193</v>
      </c>
      <c r="S136" s="26">
        <f t="shared" ca="1" si="73"/>
        <v>28256.099713708245</v>
      </c>
      <c r="T136" s="26">
        <f t="shared" ca="1" si="73"/>
        <v>28090.597207015602</v>
      </c>
      <c r="U136" s="26">
        <f t="shared" ca="1" si="73"/>
        <v>27149.133835506149</v>
      </c>
      <c r="V136" s="26">
        <f t="shared" ca="1" si="73"/>
        <v>27100.020164001009</v>
      </c>
      <c r="W136" s="26">
        <f t="shared" ca="1" si="73"/>
        <v>27168.405349554934</v>
      </c>
      <c r="X136" s="26">
        <f t="shared" ca="1" si="73"/>
        <v>27352.795459836445</v>
      </c>
      <c r="Y136" s="26"/>
      <c r="AA136" s="26">
        <f t="shared" ref="AA136:AA139" ca="1" si="74">SUM(E136:Y136)</f>
        <v>733072.09680460731</v>
      </c>
    </row>
    <row r="137" spans="1:27">
      <c r="C137" s="7" t="str">
        <f>C14</f>
        <v>Multifamily - Low Rise</v>
      </c>
      <c r="E137" s="26" t="e">
        <f ca="1">(E14-E34/$B24)</f>
        <v>#DIV/0!</v>
      </c>
      <c r="F137" s="26" t="e">
        <f t="shared" ref="E137:T139" ca="1" si="75">(F14-F34/$B24)</f>
        <v>#DIV/0!</v>
      </c>
      <c r="G137" s="26" t="e">
        <f t="shared" ca="1" si="75"/>
        <v>#DIV/0!</v>
      </c>
      <c r="H137" s="26" t="e">
        <f t="shared" ca="1" si="75"/>
        <v>#DIV/0!</v>
      </c>
      <c r="I137" s="26" t="e">
        <f t="shared" ca="1" si="75"/>
        <v>#DIV/0!</v>
      </c>
      <c r="J137" s="26" t="e">
        <f t="shared" ca="1" si="75"/>
        <v>#DIV/0!</v>
      </c>
      <c r="K137" s="26" t="e">
        <f t="shared" ca="1" si="75"/>
        <v>#DIV/0!</v>
      </c>
      <c r="L137" s="26" t="e">
        <f t="shared" ca="1" si="75"/>
        <v>#DIV/0!</v>
      </c>
      <c r="M137" s="26" t="e">
        <f t="shared" ca="1" si="75"/>
        <v>#DIV/0!</v>
      </c>
      <c r="N137" s="26" t="e">
        <f t="shared" ca="1" si="75"/>
        <v>#DIV/0!</v>
      </c>
      <c r="O137" s="26" t="e">
        <f t="shared" ca="1" si="75"/>
        <v>#DIV/0!</v>
      </c>
      <c r="P137" s="26" t="e">
        <f t="shared" ca="1" si="75"/>
        <v>#DIV/0!</v>
      </c>
      <c r="Q137" s="26" t="e">
        <f t="shared" ca="1" si="75"/>
        <v>#DIV/0!</v>
      </c>
      <c r="R137" s="26" t="e">
        <f t="shared" ca="1" si="75"/>
        <v>#DIV/0!</v>
      </c>
      <c r="S137" s="26" t="e">
        <f t="shared" ca="1" si="75"/>
        <v>#DIV/0!</v>
      </c>
      <c r="T137" s="26" t="e">
        <f t="shared" ca="1" si="75"/>
        <v>#DIV/0!</v>
      </c>
      <c r="U137" s="26" t="e">
        <f t="shared" ca="1" si="73"/>
        <v>#DIV/0!</v>
      </c>
      <c r="V137" s="26" t="e">
        <f t="shared" ca="1" si="73"/>
        <v>#DIV/0!</v>
      </c>
      <c r="W137" s="26" t="e">
        <f t="shared" ca="1" si="73"/>
        <v>#DIV/0!</v>
      </c>
      <c r="X137" s="26" t="e">
        <f t="shared" ca="1" si="73"/>
        <v>#DIV/0!</v>
      </c>
      <c r="Y137" s="26"/>
      <c r="AA137" s="26" t="e">
        <f t="shared" ca="1" si="74"/>
        <v>#DIV/0!</v>
      </c>
    </row>
    <row r="138" spans="1:27">
      <c r="C138" s="7" t="str">
        <f>C15</f>
        <v>Multifamily - High Rise</v>
      </c>
      <c r="E138" s="26" t="e">
        <f t="shared" ca="1" si="75"/>
        <v>#DIV/0!</v>
      </c>
      <c r="F138" s="26" t="e">
        <f t="shared" ca="1" si="73"/>
        <v>#DIV/0!</v>
      </c>
      <c r="G138" s="26" t="e">
        <f t="shared" ca="1" si="73"/>
        <v>#DIV/0!</v>
      </c>
      <c r="H138" s="26" t="e">
        <f t="shared" ca="1" si="73"/>
        <v>#DIV/0!</v>
      </c>
      <c r="I138" s="26" t="e">
        <f t="shared" ca="1" si="73"/>
        <v>#DIV/0!</v>
      </c>
      <c r="J138" s="26" t="e">
        <f t="shared" ca="1" si="73"/>
        <v>#DIV/0!</v>
      </c>
      <c r="K138" s="26" t="e">
        <f t="shared" ca="1" si="73"/>
        <v>#DIV/0!</v>
      </c>
      <c r="L138" s="26" t="e">
        <f t="shared" ca="1" si="73"/>
        <v>#DIV/0!</v>
      </c>
      <c r="M138" s="26" t="e">
        <f t="shared" ca="1" si="73"/>
        <v>#DIV/0!</v>
      </c>
      <c r="N138" s="26" t="e">
        <f t="shared" ca="1" si="73"/>
        <v>#DIV/0!</v>
      </c>
      <c r="O138" s="26" t="e">
        <f t="shared" ca="1" si="73"/>
        <v>#DIV/0!</v>
      </c>
      <c r="P138" s="26" t="e">
        <f t="shared" ca="1" si="73"/>
        <v>#DIV/0!</v>
      </c>
      <c r="Q138" s="26" t="e">
        <f t="shared" ca="1" si="73"/>
        <v>#DIV/0!</v>
      </c>
      <c r="R138" s="26" t="e">
        <f t="shared" ca="1" si="73"/>
        <v>#DIV/0!</v>
      </c>
      <c r="S138" s="26" t="e">
        <f t="shared" ca="1" si="73"/>
        <v>#DIV/0!</v>
      </c>
      <c r="T138" s="26" t="e">
        <f t="shared" ca="1" si="73"/>
        <v>#DIV/0!</v>
      </c>
      <c r="U138" s="26" t="e">
        <f t="shared" ca="1" si="73"/>
        <v>#DIV/0!</v>
      </c>
      <c r="V138" s="26" t="e">
        <f t="shared" ca="1" si="73"/>
        <v>#DIV/0!</v>
      </c>
      <c r="W138" s="26" t="e">
        <f t="shared" ca="1" si="73"/>
        <v>#DIV/0!</v>
      </c>
      <c r="X138" s="26" t="e">
        <f t="shared" ca="1" si="73"/>
        <v>#DIV/0!</v>
      </c>
      <c r="Y138" s="26"/>
      <c r="AA138" s="26" t="e">
        <f t="shared" ca="1" si="74"/>
        <v>#DIV/0!</v>
      </c>
    </row>
    <row r="139" spans="1:27">
      <c r="C139" s="7" t="str">
        <f>C16</f>
        <v>Manufactured</v>
      </c>
      <c r="E139" s="26" t="e">
        <f t="shared" ca="1" si="75"/>
        <v>#DIV/0!</v>
      </c>
      <c r="F139" s="26" t="e">
        <f t="shared" ca="1" si="73"/>
        <v>#DIV/0!</v>
      </c>
      <c r="G139" s="26" t="e">
        <f t="shared" ca="1" si="73"/>
        <v>#DIV/0!</v>
      </c>
      <c r="H139" s="26" t="e">
        <f t="shared" ca="1" si="73"/>
        <v>#DIV/0!</v>
      </c>
      <c r="I139" s="26" t="e">
        <f t="shared" ca="1" si="73"/>
        <v>#DIV/0!</v>
      </c>
      <c r="J139" s="26" t="e">
        <f t="shared" ca="1" si="73"/>
        <v>#DIV/0!</v>
      </c>
      <c r="K139" s="26" t="e">
        <f t="shared" ca="1" si="73"/>
        <v>#DIV/0!</v>
      </c>
      <c r="L139" s="26" t="e">
        <f t="shared" ca="1" si="73"/>
        <v>#DIV/0!</v>
      </c>
      <c r="M139" s="26" t="e">
        <f t="shared" ca="1" si="73"/>
        <v>#DIV/0!</v>
      </c>
      <c r="N139" s="26" t="e">
        <f t="shared" ca="1" si="73"/>
        <v>#DIV/0!</v>
      </c>
      <c r="O139" s="26" t="e">
        <f t="shared" ca="1" si="73"/>
        <v>#DIV/0!</v>
      </c>
      <c r="P139" s="26" t="e">
        <f t="shared" ca="1" si="73"/>
        <v>#DIV/0!</v>
      </c>
      <c r="Q139" s="26" t="e">
        <f t="shared" ca="1" si="73"/>
        <v>#DIV/0!</v>
      </c>
      <c r="R139" s="26" t="e">
        <f t="shared" ca="1" si="73"/>
        <v>#DIV/0!</v>
      </c>
      <c r="S139" s="26" t="e">
        <f t="shared" ca="1" si="73"/>
        <v>#DIV/0!</v>
      </c>
      <c r="T139" s="26" t="e">
        <f t="shared" ca="1" si="73"/>
        <v>#DIV/0!</v>
      </c>
      <c r="U139" s="26" t="e">
        <f t="shared" ca="1" si="73"/>
        <v>#DIV/0!</v>
      </c>
      <c r="V139" s="26" t="e">
        <f t="shared" ca="1" si="73"/>
        <v>#DIV/0!</v>
      </c>
      <c r="W139" s="26" t="e">
        <f t="shared" ca="1" si="73"/>
        <v>#DIV/0!</v>
      </c>
      <c r="X139" s="26" t="e">
        <f t="shared" ca="1" si="73"/>
        <v>#DIV/0!</v>
      </c>
      <c r="Y139" s="26"/>
      <c r="AA139" s="26" t="e">
        <f t="shared" ca="1" si="74"/>
        <v>#DIV/0!</v>
      </c>
    </row>
    <row r="140" spans="1:27">
      <c r="E140" s="26"/>
      <c r="F140" s="26"/>
      <c r="G140" s="26"/>
      <c r="H140" s="26"/>
      <c r="I140" s="26"/>
      <c r="J140" s="26"/>
      <c r="K140" s="26"/>
      <c r="L140" s="26"/>
      <c r="M140" s="26"/>
      <c r="N140" s="26"/>
      <c r="O140" s="26"/>
      <c r="P140" s="26"/>
      <c r="Q140" s="26"/>
      <c r="R140" s="26"/>
      <c r="S140" s="26"/>
      <c r="T140" s="26"/>
      <c r="U140" s="26"/>
      <c r="V140" s="26"/>
      <c r="W140" s="26"/>
      <c r="X140" s="26"/>
      <c r="Y140" s="26"/>
    </row>
    <row r="141" spans="1:27">
      <c r="C141" s="7" t="s">
        <v>146</v>
      </c>
      <c r="E141" s="26" t="e">
        <f t="shared" ref="E141:X141" ca="1" si="76">SUM(E136:E139)</f>
        <v>#DIV/0!</v>
      </c>
      <c r="F141" s="26" t="e">
        <f t="shared" ca="1" si="76"/>
        <v>#DIV/0!</v>
      </c>
      <c r="G141" s="26" t="e">
        <f t="shared" ca="1" si="76"/>
        <v>#DIV/0!</v>
      </c>
      <c r="H141" s="26" t="e">
        <f t="shared" ca="1" si="76"/>
        <v>#DIV/0!</v>
      </c>
      <c r="I141" s="26" t="e">
        <f t="shared" ca="1" si="76"/>
        <v>#DIV/0!</v>
      </c>
      <c r="J141" s="26" t="e">
        <f t="shared" ca="1" si="76"/>
        <v>#DIV/0!</v>
      </c>
      <c r="K141" s="26" t="e">
        <f t="shared" ca="1" si="76"/>
        <v>#DIV/0!</v>
      </c>
      <c r="L141" s="26" t="e">
        <f t="shared" ca="1" si="76"/>
        <v>#DIV/0!</v>
      </c>
      <c r="M141" s="26" t="e">
        <f t="shared" ca="1" si="76"/>
        <v>#DIV/0!</v>
      </c>
      <c r="N141" s="26" t="e">
        <f t="shared" ca="1" si="76"/>
        <v>#DIV/0!</v>
      </c>
      <c r="O141" s="26" t="e">
        <f t="shared" ca="1" si="76"/>
        <v>#DIV/0!</v>
      </c>
      <c r="P141" s="26" t="e">
        <f t="shared" ca="1" si="76"/>
        <v>#DIV/0!</v>
      </c>
      <c r="Q141" s="26" t="e">
        <f t="shared" ca="1" si="76"/>
        <v>#DIV/0!</v>
      </c>
      <c r="R141" s="26" t="e">
        <f t="shared" ca="1" si="76"/>
        <v>#DIV/0!</v>
      </c>
      <c r="S141" s="26" t="e">
        <f t="shared" ca="1" si="76"/>
        <v>#DIV/0!</v>
      </c>
      <c r="T141" s="26" t="e">
        <f t="shared" ca="1" si="76"/>
        <v>#DIV/0!</v>
      </c>
      <c r="U141" s="26" t="e">
        <f t="shared" ca="1" si="76"/>
        <v>#DIV/0!</v>
      </c>
      <c r="V141" s="26" t="e">
        <f t="shared" ca="1" si="76"/>
        <v>#DIV/0!</v>
      </c>
      <c r="W141" s="26" t="e">
        <f t="shared" ca="1" si="76"/>
        <v>#DIV/0!</v>
      </c>
      <c r="X141" s="26" t="e">
        <f t="shared" ca="1" si="76"/>
        <v>#DIV/0!</v>
      </c>
      <c r="Y141" s="26"/>
      <c r="AA141" s="26" t="e">
        <f ca="1">SUM(E141:Y141)</f>
        <v>#DIV/0!</v>
      </c>
    </row>
  </sheetData>
  <mergeCells count="1">
    <mergeCell ref="B1:T6"/>
  </mergeCells>
  <pageMargins left="0.75" right="0.75" top="1" bottom="1" header="0.5" footer="0.5"/>
  <headerFooter alignWithMargins="0"/>
  <drawing r:id="rId1"/>
</worksheet>
</file>

<file path=xl/worksheets/sheet4.xml><?xml version="1.0" encoding="utf-8"?>
<worksheet xmlns="http://schemas.openxmlformats.org/spreadsheetml/2006/main" xmlns:r="http://schemas.openxmlformats.org/officeDocument/2006/relationships">
  <sheetPr codeName="Sheet2"/>
  <dimension ref="A1:CB155"/>
  <sheetViews>
    <sheetView tabSelected="1" workbookViewId="0">
      <selection activeCell="A13" sqref="A13"/>
    </sheetView>
  </sheetViews>
  <sheetFormatPr defaultRowHeight="12.75"/>
  <cols>
    <col min="1" max="1" width="35" style="7" customWidth="1"/>
    <col min="2" max="2" width="30.140625" style="7" customWidth="1"/>
    <col min="3" max="3" width="19.85546875" style="7" customWidth="1"/>
    <col min="4" max="4" width="48.42578125" style="7" customWidth="1"/>
    <col min="5" max="5" width="15.140625" style="7" bestFit="1" customWidth="1"/>
    <col min="6" max="7" width="12.5703125" style="7" bestFit="1" customWidth="1"/>
    <col min="8" max="27" width="9.140625" style="7"/>
    <col min="28" max="28" width="21.7109375" style="7" customWidth="1"/>
    <col min="29" max="29" width="35.85546875" style="7" customWidth="1"/>
    <col min="30" max="30" width="35.28515625" style="7" customWidth="1"/>
    <col min="31" max="31" width="15" style="7" customWidth="1"/>
    <col min="32" max="32" width="17.7109375" style="7" customWidth="1"/>
    <col min="33" max="33" width="15.140625" style="7" customWidth="1"/>
    <col min="34" max="34" width="15.7109375" style="7" customWidth="1"/>
    <col min="35" max="35" width="21.28515625" style="7" customWidth="1"/>
    <col min="36" max="36" width="17.7109375" style="7" bestFit="1" customWidth="1"/>
    <col min="37" max="37" width="15.42578125" style="7" bestFit="1" customWidth="1"/>
    <col min="38" max="38" width="14.28515625" style="7" bestFit="1" customWidth="1"/>
    <col min="39" max="39" width="14.28515625" style="7" customWidth="1"/>
    <col min="40" max="40" width="12.5703125" style="7" customWidth="1"/>
    <col min="41" max="41" width="14" style="7" bestFit="1" customWidth="1"/>
    <col min="42" max="43" width="10.85546875" style="7" bestFit="1" customWidth="1"/>
    <col min="44" max="44" width="13.42578125" style="7" customWidth="1"/>
    <col min="45" max="45" width="11.85546875" style="7" bestFit="1" customWidth="1"/>
    <col min="46" max="46" width="11" style="7" bestFit="1" customWidth="1"/>
    <col min="47" max="47" width="14.28515625" style="7" bestFit="1" customWidth="1"/>
    <col min="48" max="48" width="10.7109375" style="7" customWidth="1"/>
    <col min="49" max="49" width="13.85546875" style="7" bestFit="1" customWidth="1"/>
    <col min="50" max="50" width="11.7109375" style="7" bestFit="1" customWidth="1"/>
    <col min="51" max="51" width="15.28515625" style="7" bestFit="1" customWidth="1"/>
    <col min="52" max="54" width="12.28515625" style="7" bestFit="1" customWidth="1"/>
    <col min="55" max="55" width="12.5703125" style="7" bestFit="1" customWidth="1"/>
    <col min="56" max="58" width="14.28515625" style="7" bestFit="1" customWidth="1"/>
    <col min="59" max="59" width="13.7109375" style="7" bestFit="1" customWidth="1"/>
    <col min="60" max="60" width="14" style="7" bestFit="1" customWidth="1"/>
    <col min="61" max="61" width="12.85546875" style="7" bestFit="1" customWidth="1"/>
    <col min="62" max="62" width="15.28515625" style="7" bestFit="1" customWidth="1"/>
    <col min="63" max="63" width="12.28515625" style="7" bestFit="1" customWidth="1"/>
    <col min="64" max="64" width="10.85546875" style="7" bestFit="1" customWidth="1"/>
    <col min="65" max="65" width="12.28515625" style="7" bestFit="1" customWidth="1"/>
    <col min="66" max="66" width="12.5703125" style="7" bestFit="1" customWidth="1"/>
    <col min="67" max="16384" width="9.140625" style="7"/>
  </cols>
  <sheetData>
    <row r="1" spans="1:68">
      <c r="A1" s="32" t="s">
        <v>53</v>
      </c>
      <c r="B1" s="163" t="s">
        <v>54</v>
      </c>
      <c r="C1" s="163"/>
      <c r="D1" s="163"/>
      <c r="E1" s="163"/>
      <c r="F1" s="163"/>
      <c r="G1" s="163"/>
      <c r="H1" s="163"/>
      <c r="I1" s="163"/>
      <c r="J1" s="163"/>
      <c r="K1" s="163"/>
      <c r="L1" s="163"/>
      <c r="M1" s="163"/>
      <c r="N1" s="163"/>
      <c r="O1" s="163"/>
      <c r="P1" s="163"/>
      <c r="Q1" s="163"/>
      <c r="R1" s="163"/>
      <c r="S1" s="163"/>
    </row>
    <row r="2" spans="1:68">
      <c r="A2" s="33" t="s">
        <v>150</v>
      </c>
      <c r="B2" s="163"/>
      <c r="C2" s="163"/>
      <c r="D2" s="163"/>
      <c r="E2" s="163"/>
      <c r="F2" s="163"/>
      <c r="G2" s="163"/>
      <c r="H2" s="163"/>
      <c r="I2" s="163"/>
      <c r="J2" s="163"/>
      <c r="K2" s="163"/>
      <c r="L2" s="163"/>
      <c r="M2" s="163"/>
      <c r="N2" s="163"/>
      <c r="O2" s="163"/>
      <c r="P2" s="163"/>
      <c r="Q2" s="163"/>
      <c r="R2" s="163"/>
      <c r="S2" s="163"/>
    </row>
    <row r="3" spans="1:68">
      <c r="B3" s="163"/>
      <c r="C3" s="163"/>
      <c r="D3" s="163"/>
      <c r="E3" s="163"/>
      <c r="F3" s="163"/>
      <c r="G3" s="163"/>
      <c r="H3" s="163"/>
      <c r="I3" s="163"/>
      <c r="J3" s="163"/>
      <c r="K3" s="163"/>
      <c r="L3" s="163"/>
      <c r="M3" s="163"/>
      <c r="N3" s="163"/>
      <c r="O3" s="163"/>
      <c r="P3" s="163"/>
      <c r="Q3" s="163"/>
      <c r="R3" s="163"/>
      <c r="S3" s="163"/>
    </row>
    <row r="4" spans="1:68">
      <c r="B4" s="163"/>
      <c r="C4" s="163"/>
      <c r="D4" s="163"/>
      <c r="E4" s="163"/>
      <c r="F4" s="163"/>
      <c r="G4" s="163"/>
      <c r="H4" s="163"/>
      <c r="I4" s="163"/>
      <c r="J4" s="163"/>
      <c r="K4" s="163"/>
      <c r="L4" s="163"/>
      <c r="M4" s="163"/>
      <c r="N4" s="163"/>
      <c r="O4" s="163"/>
      <c r="P4" s="163"/>
      <c r="Q4" s="163"/>
      <c r="R4" s="163"/>
      <c r="S4" s="163"/>
    </row>
    <row r="5" spans="1:68">
      <c r="B5" s="163"/>
      <c r="C5" s="163"/>
      <c r="D5" s="163"/>
      <c r="E5" s="163"/>
      <c r="F5" s="163"/>
      <c r="G5" s="163"/>
      <c r="H5" s="163"/>
      <c r="I5" s="163"/>
      <c r="J5" s="163"/>
      <c r="K5" s="163"/>
      <c r="L5" s="163"/>
      <c r="M5" s="163"/>
      <c r="N5" s="163"/>
      <c r="O5" s="163"/>
      <c r="P5" s="163"/>
      <c r="Q5" s="163"/>
      <c r="R5" s="163"/>
      <c r="S5" s="163"/>
    </row>
    <row r="6" spans="1:68">
      <c r="B6" s="163"/>
      <c r="C6" s="163"/>
      <c r="D6" s="163"/>
      <c r="E6" s="163"/>
      <c r="F6" s="163"/>
      <c r="G6" s="163"/>
      <c r="H6" s="163"/>
      <c r="I6" s="163"/>
      <c r="J6" s="163"/>
      <c r="K6" s="163"/>
      <c r="L6" s="163"/>
      <c r="M6" s="163"/>
      <c r="N6" s="163"/>
      <c r="O6" s="163"/>
      <c r="P6" s="163"/>
      <c r="Q6" s="163"/>
      <c r="R6" s="163"/>
      <c r="S6" s="163"/>
    </row>
    <row r="7" spans="1:68">
      <c r="A7" s="160"/>
      <c r="B7" s="160" t="s">
        <v>47</v>
      </c>
      <c r="C7" s="43" t="s">
        <v>55</v>
      </c>
      <c r="D7" s="43" t="s">
        <v>183</v>
      </c>
    </row>
    <row r="8" spans="1:68">
      <c r="A8" s="160" t="s">
        <v>490</v>
      </c>
      <c r="B8" s="160" t="s">
        <v>56</v>
      </c>
      <c r="C8" s="43" t="str">
        <f>[2]MLIST!$B$60</f>
        <v>Behavior</v>
      </c>
      <c r="D8" s="43" t="str">
        <f>[1]!switch_ForecastState</f>
        <v>Region</v>
      </c>
    </row>
    <row r="9" spans="1:68">
      <c r="A9" s="160" t="str">
        <f>INDEX([2]ACHIEV!$A$19:$B$100,MATCH(CONCATENATE($C$8," - ",$C$7),[2]ACHIEV!$B$19:$B$100,0),1)</f>
        <v>Water Heating</v>
      </c>
      <c r="B9" s="161" t="s">
        <v>57</v>
      </c>
      <c r="C9" s="43">
        <f>[2]FILES!$H$4</f>
        <v>2035</v>
      </c>
      <c r="D9" s="43" t="str">
        <f>[1]!switch_ForecastScenario</f>
        <v>Base</v>
      </c>
    </row>
    <row r="10" spans="1:68">
      <c r="A10" s="160"/>
      <c r="B10" s="160" t="s">
        <v>502</v>
      </c>
      <c r="C10" s="162">
        <f ca="1">MIN(SUM(E66:X66),Y66)</f>
        <v>39.473335897851918</v>
      </c>
      <c r="D10" s="44"/>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row>
    <row r="11" spans="1:68" ht="15">
      <c r="A11" s="45" t="str">
        <f>CONCATENATE("# OF EXISTING HOMES FOR MEASURE -",$C$8)</f>
        <v># OF EXISTING HOMES FOR MEASURE -Behavior</v>
      </c>
      <c r="C11" s="7" t="s">
        <v>147</v>
      </c>
      <c r="E11" s="48">
        <v>2016</v>
      </c>
      <c r="F11" s="49">
        <v>2017</v>
      </c>
      <c r="G11" s="49">
        <v>2018</v>
      </c>
      <c r="H11" s="49">
        <v>2019</v>
      </c>
      <c r="I11" s="49">
        <v>2020</v>
      </c>
      <c r="J11" s="49">
        <v>2021</v>
      </c>
      <c r="K11" s="49">
        <v>2022</v>
      </c>
      <c r="L11" s="49">
        <v>2023</v>
      </c>
      <c r="M11" s="49">
        <v>2024</v>
      </c>
      <c r="N11" s="49">
        <v>2025</v>
      </c>
      <c r="O11" s="49">
        <v>2026</v>
      </c>
      <c r="P11" s="49">
        <v>2027</v>
      </c>
      <c r="Q11" s="49">
        <v>2028</v>
      </c>
      <c r="R11" s="49">
        <v>2029</v>
      </c>
      <c r="S11" s="49">
        <v>2030</v>
      </c>
      <c r="T11" s="49">
        <v>2031</v>
      </c>
      <c r="U11" s="49">
        <v>2032</v>
      </c>
      <c r="V11" s="49">
        <v>2033</v>
      </c>
      <c r="W11" s="49">
        <v>2034</v>
      </c>
      <c r="X11" s="49">
        <v>2035</v>
      </c>
      <c r="Y11" s="50"/>
      <c r="AA11" s="34"/>
      <c r="AJ11"/>
      <c r="AK11"/>
      <c r="AL11"/>
      <c r="AM11"/>
      <c r="AN11"/>
      <c r="AO11"/>
      <c r="AP11"/>
      <c r="AQ11"/>
      <c r="AR11"/>
      <c r="AS11"/>
      <c r="AT11"/>
      <c r="AU11"/>
      <c r="AV11"/>
      <c r="AW11"/>
      <c r="AX11"/>
      <c r="AY11"/>
      <c r="AZ11"/>
      <c r="BA11"/>
      <c r="BB11"/>
      <c r="BC11"/>
      <c r="BD11"/>
      <c r="BE11"/>
      <c r="BF11"/>
      <c r="BG11"/>
      <c r="BH11"/>
      <c r="BI11"/>
      <c r="BJ11"/>
      <c r="BK11"/>
      <c r="BL11"/>
      <c r="BM11"/>
      <c r="BN11"/>
      <c r="BO11"/>
      <c r="BP11"/>
    </row>
    <row r="12" spans="1:68" ht="15">
      <c r="E12" s="51" t="str">
        <f>CONCATENATE("HOMES_",E11)</f>
        <v>HOMES_2016</v>
      </c>
      <c r="F12" s="52" t="str">
        <f t="shared" ref="F12:X12" si="0">CONCATENATE("HOMES_",F11)</f>
        <v>HOMES_2017</v>
      </c>
      <c r="G12" s="52" t="str">
        <f t="shared" si="0"/>
        <v>HOMES_2018</v>
      </c>
      <c r="H12" s="52" t="str">
        <f t="shared" si="0"/>
        <v>HOMES_2019</v>
      </c>
      <c r="I12" s="52" t="str">
        <f t="shared" si="0"/>
        <v>HOMES_2020</v>
      </c>
      <c r="J12" s="52" t="str">
        <f t="shared" si="0"/>
        <v>HOMES_2021</v>
      </c>
      <c r="K12" s="52" t="str">
        <f t="shared" si="0"/>
        <v>HOMES_2022</v>
      </c>
      <c r="L12" s="52" t="str">
        <f t="shared" si="0"/>
        <v>HOMES_2023</v>
      </c>
      <c r="M12" s="52" t="str">
        <f t="shared" si="0"/>
        <v>HOMES_2024</v>
      </c>
      <c r="N12" s="52" t="str">
        <f t="shared" si="0"/>
        <v>HOMES_2025</v>
      </c>
      <c r="O12" s="52" t="str">
        <f t="shared" si="0"/>
        <v>HOMES_2026</v>
      </c>
      <c r="P12" s="52" t="str">
        <f t="shared" si="0"/>
        <v>HOMES_2027</v>
      </c>
      <c r="Q12" s="52" t="str">
        <f t="shared" si="0"/>
        <v>HOMES_2028</v>
      </c>
      <c r="R12" s="52" t="str">
        <f t="shared" si="0"/>
        <v>HOMES_2029</v>
      </c>
      <c r="S12" s="52" t="str">
        <f t="shared" si="0"/>
        <v>HOMES_2030</v>
      </c>
      <c r="T12" s="52" t="str">
        <f t="shared" si="0"/>
        <v>HOMES_2031</v>
      </c>
      <c r="U12" s="52" t="str">
        <f t="shared" si="0"/>
        <v>HOMES_2032</v>
      </c>
      <c r="V12" s="52" t="str">
        <f t="shared" si="0"/>
        <v>HOMES_2033</v>
      </c>
      <c r="W12" s="52" t="str">
        <f t="shared" si="0"/>
        <v>HOMES_2034</v>
      </c>
      <c r="X12" s="52" t="str">
        <f t="shared" si="0"/>
        <v>HOMES_2035</v>
      </c>
      <c r="Y12" s="53"/>
      <c r="AA12" s="32"/>
    </row>
    <row r="13" spans="1:68">
      <c r="C13" s="7" t="s">
        <v>48</v>
      </c>
      <c r="E13" s="26">
        <f ca="1">INDEX([1]!tbl_Forecast,MATCH($D$8&amp;$C13&amp;$D$7,[1]!rng_ForecastRowLookup,0),MATCH(E$11,[1]!rng_ForecastColumnLookup,0))</f>
        <v>4203528.2719999999</v>
      </c>
      <c r="F13" s="26">
        <f ca="1">INDEX([1]!tbl_Forecast,MATCH($D$8&amp;$C13&amp;$D$7,[1]!rng_ForecastRowLookup,0),MATCH(F$11,[1]!rng_ForecastColumnLookup,0))</f>
        <v>4193982.9785983553</v>
      </c>
      <c r="G13" s="26">
        <f ca="1">INDEX([1]!tbl_Forecast,MATCH($D$8&amp;$C13&amp;$D$7,[1]!rng_ForecastRowLookup,0),MATCH(G$11,[1]!rng_ForecastColumnLookup,0))</f>
        <v>4184459.3604704877</v>
      </c>
      <c r="H13" s="26">
        <f ca="1">INDEX([1]!tbl_Forecast,MATCH($D$8&amp;$C13&amp;$D$7,[1]!rng_ForecastRowLookup,0),MATCH(H$11,[1]!rng_ForecastColumnLookup,0))</f>
        <v>4174957.36839659</v>
      </c>
      <c r="I13" s="26">
        <f ca="1">INDEX([1]!tbl_Forecast,MATCH($D$8&amp;$C13&amp;$D$7,[1]!rng_ForecastRowLookup,0),MATCH(I$11,[1]!rng_ForecastColumnLookup,0))</f>
        <v>4165476.9532686244</v>
      </c>
      <c r="J13" s="26">
        <f ca="1">INDEX([1]!tbl_Forecast,MATCH($D$8&amp;$C13&amp;$D$7,[1]!rng_ForecastRowLookup,0),MATCH(J$11,[1]!rng_ForecastColumnLookup,0))</f>
        <v>4156018.0660900641</v>
      </c>
      <c r="K13" s="26">
        <f ca="1">INDEX([1]!tbl_Forecast,MATCH($D$8&amp;$C13&amp;$D$7,[1]!rng_ForecastRowLookup,0),MATCH(K$11,[1]!rng_ForecastColumnLookup,0))</f>
        <v>4146580.6579756448</v>
      </c>
      <c r="L13" s="26">
        <f ca="1">INDEX([1]!tbl_Forecast,MATCH($D$8&amp;$C13&amp;$D$7,[1]!rng_ForecastRowLookup,0),MATCH(L$11,[1]!rng_ForecastColumnLookup,0))</f>
        <v>4137164.6801511091</v>
      </c>
      <c r="M13" s="26">
        <f ca="1">INDEX([1]!tbl_Forecast,MATCH($D$8&amp;$C13&amp;$D$7,[1]!rng_ForecastRowLookup,0),MATCH(M$11,[1]!rng_ForecastColumnLookup,0))</f>
        <v>4127770.0839529554</v>
      </c>
      <c r="N13" s="26">
        <f ca="1">INDEX([1]!tbl_Forecast,MATCH($D$8&amp;$C13&amp;$D$7,[1]!rng_ForecastRowLookup,0),MATCH(N$11,[1]!rng_ForecastColumnLookup,0))</f>
        <v>4118396.8208281873</v>
      </c>
      <c r="O13" s="26">
        <f ca="1">INDEX([1]!tbl_Forecast,MATCH($D$8&amp;$C13&amp;$D$7,[1]!rng_ForecastRowLookup,0),MATCH(O$11,[1]!rng_ForecastColumnLookup,0))</f>
        <v>4109044.8423340586</v>
      </c>
      <c r="P13" s="26">
        <f ca="1">INDEX([1]!tbl_Forecast,MATCH($D$8&amp;$C13&amp;$D$7,[1]!rng_ForecastRowLookup,0),MATCH(P$11,[1]!rng_ForecastColumnLookup,0))</f>
        <v>4099714.1001378288</v>
      </c>
      <c r="Q13" s="26">
        <f ca="1">INDEX([1]!tbl_Forecast,MATCH($D$8&amp;$C13&amp;$D$7,[1]!rng_ForecastRowLookup,0),MATCH(Q$11,[1]!rng_ForecastColumnLookup,0))</f>
        <v>4090404.5460165106</v>
      </c>
      <c r="R13" s="26">
        <f ca="1">INDEX([1]!tbl_Forecast,MATCH($D$8&amp;$C13&amp;$D$7,[1]!rng_ForecastRowLookup,0),MATCH(R$11,[1]!rng_ForecastColumnLookup,0))</f>
        <v>4081116.1318566194</v>
      </c>
      <c r="S13" s="26">
        <f ca="1">INDEX([1]!tbl_Forecast,MATCH($D$8&amp;$C13&amp;$D$7,[1]!rng_ForecastRowLookup,0),MATCH(S$11,[1]!rng_ForecastColumnLookup,0))</f>
        <v>4071848.8096539262</v>
      </c>
      <c r="T13" s="26">
        <f ca="1">INDEX([1]!tbl_Forecast,MATCH($D$8&amp;$C13&amp;$D$7,[1]!rng_ForecastRowLookup,0),MATCH(T$11,[1]!rng_ForecastColumnLookup,0))</f>
        <v>4062602.5315132081</v>
      </c>
      <c r="U13" s="26">
        <f ca="1">INDEX([1]!tbl_Forecast,MATCH($D$8&amp;$C13&amp;$D$7,[1]!rng_ForecastRowLookup,0),MATCH(U$11,[1]!rng_ForecastColumnLookup,0))</f>
        <v>4053377.2496480034</v>
      </c>
      <c r="V13" s="26">
        <f ca="1">INDEX([1]!tbl_Forecast,MATCH($D$8&amp;$C13&amp;$D$7,[1]!rng_ForecastRowLookup,0),MATCH(V$11,[1]!rng_ForecastColumnLookup,0))</f>
        <v>4044172.9163803621</v>
      </c>
      <c r="W13" s="26">
        <f ca="1">INDEX([1]!tbl_Forecast,MATCH($D$8&amp;$C13&amp;$D$7,[1]!rng_ForecastRowLookup,0),MATCH(W$11,[1]!rng_ForecastColumnLookup,0))</f>
        <v>4034989.4841406001</v>
      </c>
      <c r="X13" s="26">
        <f ca="1">INDEX([1]!tbl_Forecast,MATCH($D$8&amp;$C13&amp;$D$7,[1]!rng_ForecastRowLookup,0),MATCH(X$11,[1]!rng_ForecastColumnLookup,0))</f>
        <v>4025826.9054670548</v>
      </c>
      <c r="Y13" s="26"/>
      <c r="AA13" s="36"/>
    </row>
    <row r="14" spans="1:68">
      <c r="E14" s="26"/>
      <c r="F14" s="26"/>
      <c r="G14" s="26"/>
      <c r="H14" s="26"/>
      <c r="I14" s="26"/>
      <c r="J14" s="26"/>
      <c r="K14" s="26"/>
      <c r="L14" s="26"/>
      <c r="M14" s="26"/>
      <c r="N14" s="26"/>
      <c r="O14" s="26"/>
      <c r="P14" s="26"/>
      <c r="Q14" s="26"/>
      <c r="R14" s="26"/>
      <c r="S14" s="26"/>
      <c r="T14" s="26"/>
      <c r="U14" s="26"/>
      <c r="V14" s="26"/>
      <c r="W14" s="26"/>
      <c r="X14" s="26"/>
      <c r="Y14" s="26"/>
      <c r="AA14" s="36"/>
    </row>
    <row r="15" spans="1:68">
      <c r="E15" s="26"/>
      <c r="F15" s="26"/>
      <c r="G15" s="26"/>
      <c r="H15" s="26"/>
      <c r="I15" s="26"/>
      <c r="J15" s="26"/>
      <c r="K15" s="26"/>
      <c r="L15" s="26"/>
      <c r="M15" s="26"/>
      <c r="N15" s="26"/>
      <c r="O15" s="26"/>
      <c r="P15" s="26"/>
      <c r="Q15" s="26"/>
      <c r="R15" s="26"/>
      <c r="S15" s="26"/>
      <c r="T15" s="26"/>
      <c r="U15" s="26"/>
      <c r="V15" s="26"/>
      <c r="W15" s="26"/>
      <c r="X15" s="26"/>
      <c r="Y15" s="26"/>
      <c r="AA15" s="36"/>
    </row>
    <row r="16" spans="1:68">
      <c r="E16" s="26"/>
      <c r="F16" s="26"/>
      <c r="G16" s="26"/>
      <c r="H16" s="26"/>
      <c r="I16" s="26"/>
      <c r="J16" s="26"/>
      <c r="K16" s="26"/>
      <c r="L16" s="26"/>
      <c r="M16" s="26"/>
      <c r="N16" s="26"/>
      <c r="O16" s="26"/>
      <c r="P16" s="26"/>
      <c r="Q16" s="26"/>
      <c r="R16" s="26"/>
      <c r="S16" s="26"/>
      <c r="T16" s="26"/>
      <c r="U16" s="26"/>
      <c r="V16" s="26"/>
      <c r="W16" s="26"/>
      <c r="X16" s="26"/>
      <c r="Y16" s="26"/>
      <c r="AA16" s="36"/>
    </row>
    <row r="17" spans="1:68">
      <c r="E17" s="26"/>
      <c r="F17" s="26"/>
      <c r="G17" s="26"/>
      <c r="H17" s="26"/>
      <c r="I17" s="26"/>
      <c r="J17" s="26"/>
      <c r="K17" s="26"/>
      <c r="L17" s="26"/>
      <c r="M17" s="26"/>
      <c r="N17" s="26"/>
      <c r="O17" s="26"/>
      <c r="P17" s="26"/>
      <c r="Q17" s="26"/>
      <c r="R17" s="26"/>
      <c r="S17" s="26"/>
      <c r="T17" s="26"/>
      <c r="U17" s="26"/>
      <c r="V17" s="26"/>
      <c r="W17" s="26"/>
      <c r="X17" s="26"/>
      <c r="Y17" s="26"/>
    </row>
    <row r="18" spans="1:68">
      <c r="B18" s="7" t="s">
        <v>58</v>
      </c>
      <c r="C18" s="7" t="s">
        <v>59</v>
      </c>
      <c r="E18" s="26">
        <f t="shared" ref="E18:X18" ca="1" si="1">SUM(E13:E16)</f>
        <v>4203528.2719999999</v>
      </c>
      <c r="F18" s="26">
        <f t="shared" ca="1" si="1"/>
        <v>4193982.9785983553</v>
      </c>
      <c r="G18" s="26">
        <f t="shared" ca="1" si="1"/>
        <v>4184459.3604704877</v>
      </c>
      <c r="H18" s="26">
        <f t="shared" ca="1" si="1"/>
        <v>4174957.36839659</v>
      </c>
      <c r="I18" s="26">
        <f t="shared" ca="1" si="1"/>
        <v>4165476.9532686244</v>
      </c>
      <c r="J18" s="26">
        <f t="shared" ca="1" si="1"/>
        <v>4156018.0660900641</v>
      </c>
      <c r="K18" s="26">
        <f t="shared" ca="1" si="1"/>
        <v>4146580.6579756448</v>
      </c>
      <c r="L18" s="26">
        <f t="shared" ca="1" si="1"/>
        <v>4137164.6801511091</v>
      </c>
      <c r="M18" s="26">
        <f t="shared" ca="1" si="1"/>
        <v>4127770.0839529554</v>
      </c>
      <c r="N18" s="26">
        <f t="shared" ca="1" si="1"/>
        <v>4118396.8208281873</v>
      </c>
      <c r="O18" s="26">
        <f t="shared" ca="1" si="1"/>
        <v>4109044.8423340586</v>
      </c>
      <c r="P18" s="26">
        <f t="shared" ca="1" si="1"/>
        <v>4099714.1001378288</v>
      </c>
      <c r="Q18" s="26">
        <f t="shared" ca="1" si="1"/>
        <v>4090404.5460165106</v>
      </c>
      <c r="R18" s="26">
        <f t="shared" ca="1" si="1"/>
        <v>4081116.1318566194</v>
      </c>
      <c r="S18" s="26">
        <f t="shared" ca="1" si="1"/>
        <v>4071848.8096539262</v>
      </c>
      <c r="T18" s="26">
        <f t="shared" ca="1" si="1"/>
        <v>4062602.5315132081</v>
      </c>
      <c r="U18" s="26">
        <f t="shared" ca="1" si="1"/>
        <v>4053377.2496480034</v>
      </c>
      <c r="V18" s="26">
        <f t="shared" ca="1" si="1"/>
        <v>4044172.9163803621</v>
      </c>
      <c r="W18" s="26">
        <f t="shared" ca="1" si="1"/>
        <v>4034989.4841406001</v>
      </c>
      <c r="X18" s="26">
        <f t="shared" ca="1" si="1"/>
        <v>4025826.9054670548</v>
      </c>
      <c r="Y18" s="26"/>
      <c r="AA18" s="36"/>
    </row>
    <row r="19" spans="1:68">
      <c r="D19" s="26"/>
      <c r="E19" s="26"/>
      <c r="F19" s="26"/>
      <c r="G19" s="26"/>
      <c r="H19" s="26"/>
      <c r="I19" s="26"/>
      <c r="J19" s="26"/>
      <c r="K19" s="26"/>
      <c r="L19" s="26"/>
      <c r="M19" s="26"/>
      <c r="N19" s="26"/>
      <c r="O19" s="26"/>
      <c r="P19" s="26"/>
      <c r="Q19" s="26"/>
      <c r="R19" s="26"/>
      <c r="S19" s="26"/>
      <c r="T19" s="26"/>
      <c r="U19" s="26"/>
      <c r="V19" s="26"/>
      <c r="W19" s="26"/>
      <c r="X19" s="26"/>
    </row>
    <row r="20" spans="1:68" ht="15">
      <c r="A20" s="45" t="str">
        <f>CONCATENATE("# OF UNTREATED NEW HOMES FOR MEASURE -",$C$8)</f>
        <v># OF UNTREATED NEW HOMES FOR MEASURE -Behavior</v>
      </c>
      <c r="C20" s="7" t="s">
        <v>147</v>
      </c>
      <c r="E20" s="48">
        <v>2016</v>
      </c>
      <c r="F20" s="49">
        <v>2017</v>
      </c>
      <c r="G20" s="49">
        <v>2018</v>
      </c>
      <c r="H20" s="49">
        <v>2019</v>
      </c>
      <c r="I20" s="49">
        <v>2020</v>
      </c>
      <c r="J20" s="49">
        <v>2021</v>
      </c>
      <c r="K20" s="49">
        <v>2022</v>
      </c>
      <c r="L20" s="49">
        <v>2023</v>
      </c>
      <c r="M20" s="49">
        <v>2024</v>
      </c>
      <c r="N20" s="49">
        <v>2025</v>
      </c>
      <c r="O20" s="49">
        <v>2026</v>
      </c>
      <c r="P20" s="49">
        <v>2027</v>
      </c>
      <c r="Q20" s="49">
        <v>2028</v>
      </c>
      <c r="R20" s="49">
        <v>2029</v>
      </c>
      <c r="S20" s="49">
        <v>2030</v>
      </c>
      <c r="T20" s="49">
        <v>2031</v>
      </c>
      <c r="U20" s="49">
        <v>2032</v>
      </c>
      <c r="V20" s="49">
        <v>2033</v>
      </c>
      <c r="W20" s="49">
        <v>2034</v>
      </c>
      <c r="X20" s="49">
        <v>2035</v>
      </c>
      <c r="Y20" s="50"/>
      <c r="AA20" s="34"/>
      <c r="AJ20"/>
      <c r="AK20"/>
      <c r="AL20"/>
      <c r="AM20"/>
      <c r="AN20"/>
      <c r="AO20"/>
      <c r="AP20"/>
      <c r="AQ20"/>
      <c r="AR20"/>
      <c r="AS20"/>
      <c r="AT20"/>
      <c r="AU20"/>
      <c r="AV20"/>
      <c r="AW20"/>
      <c r="AX20"/>
      <c r="AY20"/>
      <c r="AZ20"/>
      <c r="BA20"/>
      <c r="BB20"/>
      <c r="BC20"/>
      <c r="BD20"/>
      <c r="BE20"/>
      <c r="BF20"/>
      <c r="BG20"/>
      <c r="BH20"/>
      <c r="BI20"/>
      <c r="BJ20"/>
      <c r="BK20"/>
      <c r="BL20"/>
      <c r="BM20"/>
      <c r="BN20"/>
      <c r="BO20"/>
      <c r="BP20"/>
    </row>
    <row r="21" spans="1:68" ht="15">
      <c r="E21" s="51" t="str">
        <f>CONCATENATE("HOMES_",E20)</f>
        <v>HOMES_2016</v>
      </c>
      <c r="F21" s="52" t="str">
        <f t="shared" ref="F21:X21" si="2">CONCATENATE("HOMES_",F20)</f>
        <v>HOMES_2017</v>
      </c>
      <c r="G21" s="52" t="str">
        <f t="shared" si="2"/>
        <v>HOMES_2018</v>
      </c>
      <c r="H21" s="52" t="str">
        <f t="shared" si="2"/>
        <v>HOMES_2019</v>
      </c>
      <c r="I21" s="52" t="str">
        <f t="shared" si="2"/>
        <v>HOMES_2020</v>
      </c>
      <c r="J21" s="52" t="str">
        <f t="shared" si="2"/>
        <v>HOMES_2021</v>
      </c>
      <c r="K21" s="52" t="str">
        <f t="shared" si="2"/>
        <v>HOMES_2022</v>
      </c>
      <c r="L21" s="52" t="str">
        <f t="shared" si="2"/>
        <v>HOMES_2023</v>
      </c>
      <c r="M21" s="52" t="str">
        <f t="shared" si="2"/>
        <v>HOMES_2024</v>
      </c>
      <c r="N21" s="52" t="str">
        <f t="shared" si="2"/>
        <v>HOMES_2025</v>
      </c>
      <c r="O21" s="52" t="str">
        <f t="shared" si="2"/>
        <v>HOMES_2026</v>
      </c>
      <c r="P21" s="52" t="str">
        <f t="shared" si="2"/>
        <v>HOMES_2027</v>
      </c>
      <c r="Q21" s="52" t="str">
        <f t="shared" si="2"/>
        <v>HOMES_2028</v>
      </c>
      <c r="R21" s="52" t="str">
        <f t="shared" si="2"/>
        <v>HOMES_2029</v>
      </c>
      <c r="S21" s="52" t="str">
        <f t="shared" si="2"/>
        <v>HOMES_2030</v>
      </c>
      <c r="T21" s="52" t="str">
        <f t="shared" si="2"/>
        <v>HOMES_2031</v>
      </c>
      <c r="U21" s="52" t="str">
        <f t="shared" si="2"/>
        <v>HOMES_2032</v>
      </c>
      <c r="V21" s="52" t="str">
        <f t="shared" si="2"/>
        <v>HOMES_2033</v>
      </c>
      <c r="W21" s="52" t="str">
        <f t="shared" si="2"/>
        <v>HOMES_2034</v>
      </c>
      <c r="X21" s="52" t="str">
        <f t="shared" si="2"/>
        <v>HOMES_2035</v>
      </c>
      <c r="Y21" s="53"/>
      <c r="AA21" s="32"/>
    </row>
    <row r="22" spans="1:68">
      <c r="C22" s="7" t="s">
        <v>48</v>
      </c>
      <c r="E22" s="42">
        <f>+'SC-New'!D136</f>
        <v>0</v>
      </c>
      <c r="F22" s="42">
        <f ca="1">+'SC-New'!E136</f>
        <v>61563.088399189495</v>
      </c>
      <c r="G22" s="42">
        <f ca="1">+'SC-New'!F136</f>
        <v>57569.335333779352</v>
      </c>
      <c r="H22" s="42">
        <f ca="1">+'SC-New'!G136</f>
        <v>53036.997216543561</v>
      </c>
      <c r="I22" s="42">
        <f ca="1">+'SC-New'!H136</f>
        <v>49594.095714975832</v>
      </c>
      <c r="J22" s="42">
        <f ca="1">+'SC-New'!I136</f>
        <v>46354.773005146482</v>
      </c>
      <c r="K22" s="42">
        <f ca="1">+'SC-New'!J136</f>
        <v>42043.224266340309</v>
      </c>
      <c r="L22" s="42">
        <f ca="1">+'SC-New'!K136</f>
        <v>38607.042052884368</v>
      </c>
      <c r="M22" s="42">
        <f ca="1">+'SC-New'!L136</f>
        <v>36119.684897216226</v>
      </c>
      <c r="N22" s="42">
        <f ca="1">+'SC-New'!M136</f>
        <v>33599.570532435529</v>
      </c>
      <c r="O22" s="42">
        <f ca="1">+'SC-New'!N136</f>
        <v>32317.833962931221</v>
      </c>
      <c r="P22" s="42">
        <f ca="1">+'SC-New'!O136</f>
        <v>31079.414519206188</v>
      </c>
      <c r="Q22" s="42">
        <f ca="1">+'SC-New'!P136</f>
        <v>29688.511054995681</v>
      </c>
      <c r="R22" s="42">
        <f ca="1">+'SC-New'!Q136</f>
        <v>28324.173727539357</v>
      </c>
      <c r="S22" s="42">
        <f ca="1">+'SC-New'!R136</f>
        <v>28057.300391801193</v>
      </c>
      <c r="T22" s="42">
        <f ca="1">+'SC-New'!S136</f>
        <v>28256.099713708245</v>
      </c>
      <c r="U22" s="42">
        <f ca="1">+'SC-New'!T136</f>
        <v>28090.597207015602</v>
      </c>
      <c r="V22" s="42">
        <f ca="1">+'SC-New'!U136</f>
        <v>27149.133835506149</v>
      </c>
      <c r="W22" s="42">
        <f ca="1">+'SC-New'!V136</f>
        <v>27100.020164001009</v>
      </c>
      <c r="X22" s="42">
        <f ca="1">+'SC-New'!W136</f>
        <v>27168.405349554934</v>
      </c>
      <c r="Y22" s="42"/>
      <c r="AA22" s="36"/>
    </row>
    <row r="23" spans="1:68">
      <c r="E23" s="42"/>
      <c r="F23" s="42"/>
      <c r="G23" s="42"/>
      <c r="H23" s="42"/>
      <c r="I23" s="42"/>
      <c r="J23" s="42"/>
      <c r="K23" s="42"/>
      <c r="L23" s="42"/>
      <c r="M23" s="42"/>
      <c r="N23" s="42"/>
      <c r="O23" s="42"/>
      <c r="P23" s="42"/>
      <c r="Q23" s="42"/>
      <c r="R23" s="42"/>
      <c r="S23" s="42"/>
      <c r="T23" s="42"/>
      <c r="U23" s="42"/>
      <c r="V23" s="42"/>
      <c r="W23" s="42"/>
      <c r="X23" s="42"/>
      <c r="Y23" s="42"/>
      <c r="AA23" s="36"/>
    </row>
    <row r="24" spans="1:68">
      <c r="E24" s="42"/>
      <c r="F24" s="42"/>
      <c r="G24" s="42"/>
      <c r="H24" s="42"/>
      <c r="I24" s="42"/>
      <c r="J24" s="42"/>
      <c r="K24" s="42"/>
      <c r="L24" s="42"/>
      <c r="M24" s="42"/>
      <c r="N24" s="42"/>
      <c r="O24" s="42"/>
      <c r="P24" s="42"/>
      <c r="Q24" s="42"/>
      <c r="R24" s="42"/>
      <c r="S24" s="42"/>
      <c r="T24" s="42"/>
      <c r="U24" s="42"/>
      <c r="V24" s="42"/>
      <c r="W24" s="42"/>
      <c r="X24" s="42"/>
      <c r="Y24" s="42"/>
      <c r="AA24" s="36"/>
    </row>
    <row r="25" spans="1:68">
      <c r="E25" s="42"/>
      <c r="F25" s="42"/>
      <c r="G25" s="42"/>
      <c r="H25" s="42"/>
      <c r="I25" s="42"/>
      <c r="J25" s="42"/>
      <c r="K25" s="42"/>
      <c r="L25" s="42"/>
      <c r="M25" s="42"/>
      <c r="N25" s="42"/>
      <c r="O25" s="42"/>
      <c r="P25" s="42"/>
      <c r="Q25" s="42"/>
      <c r="R25" s="42"/>
      <c r="S25" s="42"/>
      <c r="T25" s="42"/>
      <c r="U25" s="42"/>
      <c r="V25" s="42"/>
      <c r="W25" s="42"/>
      <c r="X25" s="42"/>
      <c r="Y25" s="42"/>
      <c r="AA25" s="36"/>
    </row>
    <row r="26" spans="1:68">
      <c r="E26" s="26"/>
      <c r="F26" s="26"/>
      <c r="G26" s="26"/>
      <c r="H26" s="26"/>
      <c r="I26" s="26"/>
      <c r="J26" s="26"/>
      <c r="K26" s="26"/>
      <c r="L26" s="26"/>
      <c r="M26" s="26"/>
      <c r="N26" s="26"/>
      <c r="O26" s="26"/>
      <c r="P26" s="26"/>
      <c r="Q26" s="26"/>
      <c r="R26" s="26"/>
      <c r="S26" s="26"/>
      <c r="T26" s="26"/>
      <c r="U26" s="26"/>
      <c r="V26" s="26"/>
      <c r="W26" s="26"/>
      <c r="X26" s="26"/>
      <c r="Y26" s="26"/>
    </row>
    <row r="27" spans="1:68">
      <c r="B27" s="7" t="s">
        <v>58</v>
      </c>
      <c r="C27" s="7" t="s">
        <v>59</v>
      </c>
      <c r="E27" s="26">
        <f ca="1">E18+SUM(E22:E25)</f>
        <v>4203528.2719999999</v>
      </c>
      <c r="F27" s="26">
        <f t="shared" ref="F27:X27" ca="1" si="3">F18+SUM(F22:F25)</f>
        <v>4255546.0669975448</v>
      </c>
      <c r="G27" s="26">
        <f t="shared" ca="1" si="3"/>
        <v>4242028.6958042672</v>
      </c>
      <c r="H27" s="26">
        <f t="shared" ca="1" si="3"/>
        <v>4227994.3656131336</v>
      </c>
      <c r="I27" s="26">
        <f t="shared" ca="1" si="3"/>
        <v>4215071.0489836</v>
      </c>
      <c r="J27" s="26">
        <f t="shared" ca="1" si="3"/>
        <v>4202372.8390952107</v>
      </c>
      <c r="K27" s="26">
        <f t="shared" ca="1" si="3"/>
        <v>4188623.8822419853</v>
      </c>
      <c r="L27" s="26">
        <f t="shared" ca="1" si="3"/>
        <v>4175771.7222039937</v>
      </c>
      <c r="M27" s="26">
        <f t="shared" ca="1" si="3"/>
        <v>4163889.7688501715</v>
      </c>
      <c r="N27" s="26">
        <f t="shared" ca="1" si="3"/>
        <v>4151996.3913606228</v>
      </c>
      <c r="O27" s="26">
        <f t="shared" ca="1" si="3"/>
        <v>4141362.6762969899</v>
      </c>
      <c r="P27" s="26">
        <f t="shared" ca="1" si="3"/>
        <v>4130793.514657035</v>
      </c>
      <c r="Q27" s="26">
        <f t="shared" ca="1" si="3"/>
        <v>4120093.057071506</v>
      </c>
      <c r="R27" s="26">
        <f t="shared" ca="1" si="3"/>
        <v>4109440.3055841587</v>
      </c>
      <c r="S27" s="26">
        <f t="shared" ca="1" si="3"/>
        <v>4099906.1100457273</v>
      </c>
      <c r="T27" s="26">
        <f t="shared" ca="1" si="3"/>
        <v>4090858.6312269163</v>
      </c>
      <c r="U27" s="26">
        <f t="shared" ca="1" si="3"/>
        <v>4081467.8468550188</v>
      </c>
      <c r="V27" s="26">
        <f t="shared" ca="1" si="3"/>
        <v>4071322.0502158683</v>
      </c>
      <c r="W27" s="26">
        <f t="shared" ca="1" si="3"/>
        <v>4062089.5043046009</v>
      </c>
      <c r="X27" s="26">
        <f t="shared" ca="1" si="3"/>
        <v>4052995.3108166098</v>
      </c>
      <c r="Y27" s="26"/>
      <c r="AA27" s="36"/>
    </row>
    <row r="28" spans="1:68">
      <c r="D28" s="26"/>
      <c r="E28" s="26"/>
      <c r="F28" s="26"/>
      <c r="G28" s="26"/>
      <c r="H28" s="26"/>
      <c r="I28" s="26"/>
      <c r="J28" s="26"/>
      <c r="K28" s="26"/>
      <c r="L28" s="26"/>
      <c r="M28" s="26"/>
      <c r="N28" s="26"/>
      <c r="O28" s="26"/>
      <c r="P28" s="26"/>
      <c r="Q28" s="26"/>
      <c r="R28" s="26"/>
      <c r="S28" s="26"/>
      <c r="T28" s="26"/>
      <c r="U28" s="26"/>
      <c r="V28" s="26"/>
      <c r="W28" s="26"/>
      <c r="X28" s="26"/>
    </row>
    <row r="29" spans="1:68" ht="15">
      <c r="A29" s="45" t="str">
        <f>CONCATENATE("# HOMES APPLICABLE BY YEAR FOR MEASURE - ",C30)</f>
        <v># HOMES APPLICABLE BY YEAR FOR MEASURE - Behavior - Retro</v>
      </c>
      <c r="B29" s="45"/>
      <c r="C29" s="7" t="s">
        <v>148</v>
      </c>
      <c r="D29" s="26"/>
      <c r="E29" s="26"/>
      <c r="F29" s="26"/>
      <c r="G29" s="26"/>
      <c r="H29" s="26"/>
      <c r="I29" s="26"/>
      <c r="J29" s="26"/>
      <c r="K29" s="26"/>
      <c r="L29" s="26"/>
      <c r="M29" s="26"/>
      <c r="N29" s="26"/>
      <c r="O29" s="26"/>
      <c r="P29" s="26"/>
      <c r="Q29" s="26"/>
      <c r="R29" s="26"/>
      <c r="S29" s="26"/>
      <c r="T29" s="26"/>
      <c r="U29" s="26"/>
      <c r="V29" s="26"/>
      <c r="W29" s="26"/>
      <c r="X29" s="26"/>
      <c r="AA29" s="34">
        <v>0.85</v>
      </c>
    </row>
    <row r="30" spans="1:68" ht="15">
      <c r="A30" s="54" t="s">
        <v>60</v>
      </c>
      <c r="B30" s="54"/>
      <c r="C30" s="54" t="str">
        <f>CONCATENATE(C8," - ",C7)</f>
        <v>Behavior - Retro</v>
      </c>
      <c r="D30" s="7">
        <v>2</v>
      </c>
      <c r="E30" s="7">
        <v>3</v>
      </c>
      <c r="F30" s="7">
        <v>4</v>
      </c>
      <c r="G30" s="7">
        <v>5</v>
      </c>
      <c r="H30" s="7">
        <v>6</v>
      </c>
      <c r="I30" s="7">
        <v>7</v>
      </c>
      <c r="J30" s="7">
        <v>8</v>
      </c>
      <c r="K30" s="7">
        <v>9</v>
      </c>
      <c r="L30" s="7">
        <v>10</v>
      </c>
      <c r="M30" s="7">
        <v>11</v>
      </c>
      <c r="N30" s="7">
        <v>12</v>
      </c>
      <c r="O30" s="7">
        <v>13</v>
      </c>
      <c r="P30" s="7">
        <v>14</v>
      </c>
      <c r="Q30" s="7">
        <v>15</v>
      </c>
      <c r="R30" s="7">
        <v>16</v>
      </c>
      <c r="S30" s="7">
        <v>17</v>
      </c>
      <c r="T30" s="7">
        <v>18</v>
      </c>
      <c r="U30" s="7">
        <v>19</v>
      </c>
      <c r="V30" s="7">
        <v>20</v>
      </c>
      <c r="W30" s="7">
        <v>21</v>
      </c>
      <c r="X30" s="7">
        <v>22</v>
      </c>
      <c r="AA30" s="32" t="s">
        <v>61</v>
      </c>
    </row>
    <row r="31" spans="1:68">
      <c r="A31" s="46">
        <f>INDEX([2]!ResApplic,MATCH($C$30,[2]APPLIC!$B$9:$B$120,0)+1,MATCH($C31,[2]APPLIC!$C$8:$F$8,0)+1)</f>
        <v>0.48999999999999994</v>
      </c>
      <c r="B31" s="63">
        <v>1</v>
      </c>
      <c r="C31" s="7" t="str">
        <f>C13</f>
        <v>Single Family</v>
      </c>
      <c r="E31" s="26">
        <f ca="1">E13*$A31*$B31</f>
        <v>2059728.8532799997</v>
      </c>
      <c r="F31" s="26">
        <f t="shared" ref="F31:W31" ca="1" si="4">F13*$A31*$B31</f>
        <v>2055051.6595131939</v>
      </c>
      <c r="G31" s="26">
        <f t="shared" ca="1" si="4"/>
        <v>2050385.0866305388</v>
      </c>
      <c r="H31" s="26">
        <f t="shared" ca="1" si="4"/>
        <v>2045729.1105143288</v>
      </c>
      <c r="I31" s="26">
        <f t="shared" ca="1" si="4"/>
        <v>2041083.7071016256</v>
      </c>
      <c r="J31" s="26">
        <f t="shared" ca="1" si="4"/>
        <v>2036448.8523841312</v>
      </c>
      <c r="K31" s="26">
        <f t="shared" ca="1" si="4"/>
        <v>2031824.5224080656</v>
      </c>
      <c r="L31" s="26">
        <f t="shared" ca="1" si="4"/>
        <v>2027210.6932740433</v>
      </c>
      <c r="M31" s="26">
        <f t="shared" ca="1" si="4"/>
        <v>2022607.341136948</v>
      </c>
      <c r="N31" s="26">
        <f t="shared" ca="1" si="4"/>
        <v>2018014.4422058116</v>
      </c>
      <c r="O31" s="26">
        <f t="shared" ca="1" si="4"/>
        <v>2013431.9727436884</v>
      </c>
      <c r="P31" s="26">
        <f t="shared" ca="1" si="4"/>
        <v>2008859.9090675358</v>
      </c>
      <c r="Q31" s="26">
        <f t="shared" ca="1" si="4"/>
        <v>2004298.2275480898</v>
      </c>
      <c r="R31" s="26">
        <f t="shared" ca="1" si="4"/>
        <v>1999746.9046097433</v>
      </c>
      <c r="S31" s="26">
        <f t="shared" ca="1" si="4"/>
        <v>1995205.9167304235</v>
      </c>
      <c r="T31" s="26">
        <f t="shared" ca="1" si="4"/>
        <v>1990675.2404414716</v>
      </c>
      <c r="U31" s="26">
        <f t="shared" ca="1" si="4"/>
        <v>1986154.8523275214</v>
      </c>
      <c r="V31" s="26">
        <f t="shared" ca="1" si="4"/>
        <v>1981644.7290263772</v>
      </c>
      <c r="W31" s="26">
        <f t="shared" ca="1" si="4"/>
        <v>1977144.8472288938</v>
      </c>
      <c r="X31" s="26">
        <f ca="1">X13*$A31*$B31</f>
        <v>1972655.1836788566</v>
      </c>
      <c r="Y31" s="26"/>
      <c r="Z31" s="26"/>
      <c r="AA31" s="36">
        <f ca="1">X31*$AA$29</f>
        <v>1676756.9061270282</v>
      </c>
    </row>
    <row r="32" spans="1:68">
      <c r="A32" s="46"/>
      <c r="B32" s="63"/>
      <c r="E32" s="26"/>
      <c r="F32" s="26"/>
      <c r="G32" s="26"/>
      <c r="H32" s="26"/>
      <c r="I32" s="26"/>
      <c r="J32" s="26"/>
      <c r="K32" s="26"/>
      <c r="L32" s="26"/>
      <c r="M32" s="26"/>
      <c r="N32" s="26"/>
      <c r="O32" s="26"/>
      <c r="P32" s="26"/>
      <c r="Q32" s="26"/>
      <c r="R32" s="26"/>
      <c r="S32" s="26"/>
      <c r="T32" s="26"/>
      <c r="U32" s="26"/>
      <c r="V32" s="26"/>
      <c r="W32" s="26"/>
      <c r="X32" s="26"/>
      <c r="Y32" s="26"/>
      <c r="AA32" s="36"/>
    </row>
    <row r="33" spans="1:71">
      <c r="A33" s="46"/>
      <c r="B33" s="63"/>
      <c r="E33" s="26"/>
      <c r="F33" s="26"/>
      <c r="G33" s="26"/>
      <c r="H33" s="26"/>
      <c r="I33" s="26"/>
      <c r="J33" s="26"/>
      <c r="K33" s="26"/>
      <c r="L33" s="26"/>
      <c r="M33" s="26"/>
      <c r="N33" s="26"/>
      <c r="O33" s="26"/>
      <c r="P33" s="26"/>
      <c r="Q33" s="26"/>
      <c r="R33" s="26"/>
      <c r="S33" s="26"/>
      <c r="T33" s="26"/>
      <c r="U33" s="26"/>
      <c r="V33" s="26"/>
      <c r="W33" s="26"/>
      <c r="X33" s="26"/>
      <c r="Y33" s="26"/>
      <c r="AA33" s="36"/>
    </row>
    <row r="34" spans="1:71">
      <c r="A34" s="46"/>
      <c r="B34" s="63"/>
      <c r="E34" s="26"/>
      <c r="F34" s="26"/>
      <c r="G34" s="26"/>
      <c r="H34" s="26"/>
      <c r="I34" s="26"/>
      <c r="J34" s="26"/>
      <c r="K34" s="26"/>
      <c r="L34" s="26"/>
      <c r="M34" s="26"/>
      <c r="N34" s="26"/>
      <c r="O34" s="26"/>
      <c r="P34" s="26"/>
      <c r="Q34" s="26"/>
      <c r="R34" s="26"/>
      <c r="S34" s="26"/>
      <c r="T34" s="26"/>
      <c r="U34" s="26"/>
      <c r="V34" s="26"/>
      <c r="W34" s="26"/>
      <c r="X34" s="26"/>
      <c r="Y34" s="26"/>
      <c r="AA34" s="36"/>
    </row>
    <row r="35" spans="1:71">
      <c r="E35" s="26"/>
      <c r="F35" s="26"/>
      <c r="G35" s="26"/>
      <c r="H35" s="26"/>
      <c r="I35" s="26"/>
      <c r="J35" s="26"/>
      <c r="K35" s="26"/>
      <c r="L35" s="26"/>
      <c r="M35" s="26"/>
      <c r="N35" s="26"/>
      <c r="O35" s="26"/>
      <c r="P35" s="26"/>
      <c r="Q35" s="26"/>
      <c r="R35" s="26"/>
      <c r="S35" s="26"/>
      <c r="T35" s="26"/>
      <c r="U35" s="26"/>
      <c r="V35" s="26"/>
      <c r="W35" s="26"/>
      <c r="X35" s="26"/>
      <c r="Y35" s="26"/>
    </row>
    <row r="36" spans="1:71">
      <c r="E36" s="26">
        <f t="shared" ref="E36:X36" ca="1" si="5">SUM(E31:E34)</f>
        <v>2059728.8532799997</v>
      </c>
      <c r="F36" s="26">
        <f t="shared" ca="1" si="5"/>
        <v>2055051.6595131939</v>
      </c>
      <c r="G36" s="26">
        <f t="shared" ca="1" si="5"/>
        <v>2050385.0866305388</v>
      </c>
      <c r="H36" s="26">
        <f t="shared" ca="1" si="5"/>
        <v>2045729.1105143288</v>
      </c>
      <c r="I36" s="26">
        <f t="shared" ca="1" si="5"/>
        <v>2041083.7071016256</v>
      </c>
      <c r="J36" s="26">
        <f t="shared" ca="1" si="5"/>
        <v>2036448.8523841312</v>
      </c>
      <c r="K36" s="26">
        <f t="shared" ca="1" si="5"/>
        <v>2031824.5224080656</v>
      </c>
      <c r="L36" s="26">
        <f t="shared" ca="1" si="5"/>
        <v>2027210.6932740433</v>
      </c>
      <c r="M36" s="26">
        <f t="shared" ca="1" si="5"/>
        <v>2022607.341136948</v>
      </c>
      <c r="N36" s="26">
        <f t="shared" ca="1" si="5"/>
        <v>2018014.4422058116</v>
      </c>
      <c r="O36" s="26">
        <f t="shared" ca="1" si="5"/>
        <v>2013431.9727436884</v>
      </c>
      <c r="P36" s="26">
        <f t="shared" ca="1" si="5"/>
        <v>2008859.9090675358</v>
      </c>
      <c r="Q36" s="26">
        <f t="shared" ca="1" si="5"/>
        <v>2004298.2275480898</v>
      </c>
      <c r="R36" s="26">
        <f t="shared" ca="1" si="5"/>
        <v>1999746.9046097433</v>
      </c>
      <c r="S36" s="26">
        <f t="shared" ca="1" si="5"/>
        <v>1995205.9167304235</v>
      </c>
      <c r="T36" s="26">
        <f t="shared" ca="1" si="5"/>
        <v>1990675.2404414716</v>
      </c>
      <c r="U36" s="26">
        <f t="shared" ca="1" si="5"/>
        <v>1986154.8523275214</v>
      </c>
      <c r="V36" s="26">
        <f t="shared" ca="1" si="5"/>
        <v>1981644.7290263772</v>
      </c>
      <c r="W36" s="26">
        <f t="shared" ca="1" si="5"/>
        <v>1977144.8472288938</v>
      </c>
      <c r="X36" s="26">
        <f t="shared" ca="1" si="5"/>
        <v>1972655.1836788566</v>
      </c>
      <c r="Y36" s="26"/>
      <c r="AA36" s="36">
        <f ca="1">MAX(E36:X36)*$AA$29</f>
        <v>1750769.5252879998</v>
      </c>
    </row>
    <row r="37" spans="1:71">
      <c r="D37" s="26"/>
      <c r="E37" s="26"/>
      <c r="F37" s="26"/>
      <c r="G37" s="26"/>
      <c r="H37" s="26"/>
      <c r="I37" s="26"/>
      <c r="J37" s="26"/>
      <c r="K37" s="26"/>
      <c r="L37" s="26"/>
      <c r="M37" s="26"/>
      <c r="N37" s="26"/>
      <c r="O37" s="26"/>
      <c r="P37" s="26"/>
      <c r="Q37" s="26"/>
      <c r="R37" s="26"/>
      <c r="S37" s="26"/>
      <c r="T37" s="26"/>
      <c r="U37" s="26"/>
      <c r="V37" s="26"/>
      <c r="W37" s="26"/>
      <c r="X37" s="26"/>
    </row>
    <row r="38" spans="1:71" ht="15">
      <c r="A38" s="45" t="str">
        <f>CONCATENATE("# HOMES APPLICABLE BY YEAR FOR MEASURE - ",C30)</f>
        <v># HOMES APPLICABLE BY YEAR FOR MEASURE - Behavior - Retro</v>
      </c>
      <c r="C38" s="7" t="s">
        <v>149</v>
      </c>
      <c r="D38" s="26"/>
      <c r="E38" s="26"/>
      <c r="F38" s="26"/>
      <c r="G38" s="26"/>
      <c r="H38" s="26"/>
      <c r="I38" s="26"/>
      <c r="J38" s="26"/>
      <c r="K38" s="26"/>
      <c r="L38" s="26"/>
      <c r="M38" s="26"/>
      <c r="N38" s="26"/>
      <c r="O38" s="26"/>
      <c r="P38" s="26"/>
      <c r="Q38" s="26"/>
      <c r="R38" s="26"/>
      <c r="S38" s="26"/>
      <c r="T38" s="26"/>
      <c r="U38" s="26"/>
      <c r="V38" s="26"/>
      <c r="W38" s="26"/>
      <c r="X38" s="26"/>
      <c r="AA38" s="34">
        <v>0.85</v>
      </c>
    </row>
    <row r="39" spans="1:71" ht="15">
      <c r="A39" s="54" t="s">
        <v>60</v>
      </c>
      <c r="B39" s="54"/>
      <c r="C39" s="54" t="str">
        <f>CONCATENATE(C8," - ","NEW")</f>
        <v>Behavior - NEW</v>
      </c>
      <c r="D39" s="7">
        <v>2</v>
      </c>
      <c r="E39" s="7">
        <v>3</v>
      </c>
      <c r="F39" s="7">
        <v>4</v>
      </c>
      <c r="G39" s="7">
        <v>5</v>
      </c>
      <c r="H39" s="7">
        <v>6</v>
      </c>
      <c r="I39" s="7">
        <v>7</v>
      </c>
      <c r="J39" s="7">
        <v>8</v>
      </c>
      <c r="K39" s="7">
        <v>9</v>
      </c>
      <c r="L39" s="7">
        <v>10</v>
      </c>
      <c r="M39" s="7">
        <v>11</v>
      </c>
      <c r="N39" s="7">
        <v>12</v>
      </c>
      <c r="O39" s="7">
        <v>13</v>
      </c>
      <c r="P39" s="7">
        <v>14</v>
      </c>
      <c r="Q39" s="7">
        <v>15</v>
      </c>
      <c r="R39" s="7">
        <v>16</v>
      </c>
      <c r="S39" s="7">
        <v>17</v>
      </c>
      <c r="T39" s="7">
        <v>18</v>
      </c>
      <c r="U39" s="7">
        <v>19</v>
      </c>
      <c r="V39" s="7">
        <v>20</v>
      </c>
      <c r="W39" s="7">
        <v>21</v>
      </c>
      <c r="X39" s="7">
        <v>22</v>
      </c>
      <c r="AA39" s="32" t="s">
        <v>61</v>
      </c>
    </row>
    <row r="40" spans="1:71">
      <c r="A40" s="46">
        <f>INDEX([2]!ResApplic,MATCH($C$30,[2]APPLIC!$B$9:$B$120,0)+1,MATCH($C40,[2]APPLIC!$C$8:$F$8,0)+1)</f>
        <v>0.48999999999999994</v>
      </c>
      <c r="B40" s="63">
        <v>1</v>
      </c>
      <c r="C40" s="7" t="str">
        <f>C22</f>
        <v>Single Family</v>
      </c>
      <c r="E40" s="26">
        <f>E22*$A40*$B40</f>
        <v>0</v>
      </c>
      <c r="F40" s="26">
        <f ca="1">F22*$A40*$B40</f>
        <v>30165.913315602847</v>
      </c>
      <c r="G40" s="26">
        <f ca="1">G22*$A40*$B40+F40</f>
        <v>58374.887629154728</v>
      </c>
      <c r="H40" s="26">
        <f t="shared" ref="H40:X40" ca="1" si="6">H22*$A40*$B40+G40</f>
        <v>84363.016265261074</v>
      </c>
      <c r="I40" s="26">
        <f t="shared" ca="1" si="6"/>
        <v>108664.12316559923</v>
      </c>
      <c r="J40" s="26">
        <f t="shared" ca="1" si="6"/>
        <v>131377.96193812101</v>
      </c>
      <c r="K40" s="26">
        <f t="shared" ca="1" si="6"/>
        <v>151979.14182862776</v>
      </c>
      <c r="L40" s="26">
        <f t="shared" ca="1" si="6"/>
        <v>170896.59243454109</v>
      </c>
      <c r="M40" s="26">
        <f t="shared" ca="1" si="6"/>
        <v>188595.23803417705</v>
      </c>
      <c r="N40" s="26">
        <f t="shared" ca="1" si="6"/>
        <v>205059.02759507045</v>
      </c>
      <c r="O40" s="26">
        <f t="shared" ca="1" si="6"/>
        <v>220894.76623690675</v>
      </c>
      <c r="P40" s="26">
        <f t="shared" ca="1" si="6"/>
        <v>236123.67935131778</v>
      </c>
      <c r="Q40" s="26">
        <f t="shared" ca="1" si="6"/>
        <v>250671.04976826566</v>
      </c>
      <c r="R40" s="26">
        <f t="shared" ca="1" si="6"/>
        <v>264549.89489475993</v>
      </c>
      <c r="S40" s="26">
        <f t="shared" ca="1" si="6"/>
        <v>278297.97208674252</v>
      </c>
      <c r="T40" s="26">
        <f t="shared" ca="1" si="6"/>
        <v>292143.46094645956</v>
      </c>
      <c r="U40" s="26">
        <f t="shared" ca="1" si="6"/>
        <v>305907.85357789719</v>
      </c>
      <c r="V40" s="26">
        <f t="shared" ca="1" si="6"/>
        <v>319210.92915729521</v>
      </c>
      <c r="W40" s="26">
        <f t="shared" ca="1" si="6"/>
        <v>332489.93903765571</v>
      </c>
      <c r="X40" s="26">
        <f t="shared" ca="1" si="6"/>
        <v>345802.45765893761</v>
      </c>
      <c r="Y40" s="26"/>
      <c r="AA40" s="36">
        <f ca="1">X40*$AA$29</f>
        <v>293932.08901009697</v>
      </c>
      <c r="AB40" s="26">
        <f ca="1">AA40+AA31</f>
        <v>1970688.9951371253</v>
      </c>
    </row>
    <row r="41" spans="1:71">
      <c r="A41" s="46"/>
      <c r="B41" s="63"/>
      <c r="E41" s="26"/>
      <c r="F41" s="26"/>
      <c r="G41" s="26"/>
      <c r="H41" s="26"/>
      <c r="I41" s="26"/>
      <c r="J41" s="26"/>
      <c r="K41" s="26"/>
      <c r="L41" s="26"/>
      <c r="M41" s="26"/>
      <c r="N41" s="26"/>
      <c r="O41" s="26"/>
      <c r="P41" s="26"/>
      <c r="Q41" s="26"/>
      <c r="R41" s="26"/>
      <c r="S41" s="26"/>
      <c r="T41" s="26"/>
      <c r="U41" s="26"/>
      <c r="V41" s="26"/>
      <c r="W41" s="26"/>
      <c r="X41" s="26"/>
      <c r="Y41" s="26"/>
      <c r="AA41" s="36"/>
    </row>
    <row r="42" spans="1:71">
      <c r="A42" s="46"/>
      <c r="B42" s="63"/>
      <c r="E42" s="26"/>
      <c r="F42" s="26"/>
      <c r="G42" s="26"/>
      <c r="H42" s="26"/>
      <c r="I42" s="26"/>
      <c r="J42" s="26"/>
      <c r="K42" s="26"/>
      <c r="L42" s="26"/>
      <c r="M42" s="26"/>
      <c r="N42" s="26"/>
      <c r="O42" s="26"/>
      <c r="P42" s="26"/>
      <c r="Q42" s="26"/>
      <c r="R42" s="26"/>
      <c r="S42" s="26"/>
      <c r="T42" s="26"/>
      <c r="U42" s="26"/>
      <c r="V42" s="26"/>
      <c r="W42" s="26"/>
      <c r="X42" s="26"/>
      <c r="Y42" s="26"/>
      <c r="AA42" s="36"/>
    </row>
    <row r="43" spans="1:71">
      <c r="A43" s="46"/>
      <c r="B43" s="63"/>
      <c r="E43" s="26"/>
      <c r="F43" s="26"/>
      <c r="G43" s="26"/>
      <c r="H43" s="26"/>
      <c r="I43" s="26"/>
      <c r="J43" s="26"/>
      <c r="K43" s="26"/>
      <c r="L43" s="26"/>
      <c r="M43" s="26"/>
      <c r="N43" s="26"/>
      <c r="O43" s="26"/>
      <c r="P43" s="26"/>
      <c r="Q43" s="26"/>
      <c r="R43" s="26"/>
      <c r="S43" s="26"/>
      <c r="T43" s="26"/>
      <c r="U43" s="26"/>
      <c r="V43" s="26"/>
      <c r="W43" s="26"/>
      <c r="X43" s="26"/>
      <c r="Y43" s="26"/>
      <c r="AA43" s="36"/>
    </row>
    <row r="44" spans="1:71">
      <c r="E44" s="26"/>
      <c r="F44" s="26"/>
      <c r="G44" s="26"/>
      <c r="H44" s="26"/>
      <c r="I44" s="26"/>
      <c r="J44" s="26"/>
      <c r="K44" s="26"/>
      <c r="L44" s="26"/>
      <c r="M44" s="26"/>
      <c r="N44" s="26"/>
      <c r="O44" s="26"/>
      <c r="P44" s="26"/>
      <c r="Q44" s="26"/>
      <c r="R44" s="26"/>
      <c r="S44" s="26"/>
      <c r="T44" s="26"/>
      <c r="U44" s="26"/>
      <c r="V44" s="26"/>
      <c r="W44" s="26"/>
      <c r="X44" s="26"/>
      <c r="Y44" s="26"/>
    </row>
    <row r="45" spans="1:71">
      <c r="E45" s="26">
        <f t="shared" ref="E45:X45" si="7">SUM(E40:E43)</f>
        <v>0</v>
      </c>
      <c r="F45" s="26">
        <f t="shared" ca="1" si="7"/>
        <v>30165.913315602847</v>
      </c>
      <c r="G45" s="26">
        <f t="shared" ca="1" si="7"/>
        <v>58374.887629154728</v>
      </c>
      <c r="H45" s="26">
        <f t="shared" ca="1" si="7"/>
        <v>84363.016265261074</v>
      </c>
      <c r="I45" s="26">
        <f t="shared" ca="1" si="7"/>
        <v>108664.12316559923</v>
      </c>
      <c r="J45" s="26">
        <f t="shared" ca="1" si="7"/>
        <v>131377.96193812101</v>
      </c>
      <c r="K45" s="26">
        <f t="shared" ca="1" si="7"/>
        <v>151979.14182862776</v>
      </c>
      <c r="L45" s="26">
        <f t="shared" ca="1" si="7"/>
        <v>170896.59243454109</v>
      </c>
      <c r="M45" s="26">
        <f t="shared" ca="1" si="7"/>
        <v>188595.23803417705</v>
      </c>
      <c r="N45" s="26">
        <f t="shared" ca="1" si="7"/>
        <v>205059.02759507045</v>
      </c>
      <c r="O45" s="26">
        <f t="shared" ca="1" si="7"/>
        <v>220894.76623690675</v>
      </c>
      <c r="P45" s="26">
        <f t="shared" ca="1" si="7"/>
        <v>236123.67935131778</v>
      </c>
      <c r="Q45" s="26">
        <f t="shared" ca="1" si="7"/>
        <v>250671.04976826566</v>
      </c>
      <c r="R45" s="26">
        <f t="shared" ca="1" si="7"/>
        <v>264549.89489475993</v>
      </c>
      <c r="S45" s="26">
        <f t="shared" ca="1" si="7"/>
        <v>278297.97208674252</v>
      </c>
      <c r="T45" s="26">
        <f t="shared" ca="1" si="7"/>
        <v>292143.46094645956</v>
      </c>
      <c r="U45" s="26">
        <f t="shared" ca="1" si="7"/>
        <v>305907.85357789719</v>
      </c>
      <c r="V45" s="26">
        <f t="shared" ca="1" si="7"/>
        <v>319210.92915729521</v>
      </c>
      <c r="W45" s="26">
        <f t="shared" ca="1" si="7"/>
        <v>332489.93903765571</v>
      </c>
      <c r="X45" s="26">
        <f t="shared" ca="1" si="7"/>
        <v>345802.45765893761</v>
      </c>
      <c r="Y45" s="26"/>
      <c r="AA45" s="36">
        <f ca="1">SUM(AA40:AA43)</f>
        <v>293932.08901009697</v>
      </c>
    </row>
    <row r="47" spans="1:71" ht="15">
      <c r="A47" s="45" t="str">
        <f>CONCATENATE("# UNITS ACHIEVABLE BY YEAR FOR MEASURE - ",C48)</f>
        <v># UNITS ACHIEVABLE BY YEAR FOR MEASURE - Behavior - Retro</v>
      </c>
      <c r="E47" s="54" t="s">
        <v>62</v>
      </c>
      <c r="F47"/>
    </row>
    <row r="48" spans="1:71" ht="15">
      <c r="C48" s="54" t="str">
        <f>C30</f>
        <v>Behavior - Retro</v>
      </c>
      <c r="E48" s="58">
        <f>VLOOKUP($C$48,[2]ACHIEV!$B$9:$X$79,MATCH(E$11,$E$11:$Y$11,0)+2,FALSE)</f>
        <v>4.2999999999999997E-2</v>
      </c>
      <c r="F48" s="58">
        <f>VLOOKUP($C$48,[2]ACHIEV!$B$9:$X$79,MATCH(F$11,$E$11:$Y$11,0)+2,FALSE)</f>
        <v>5.279714228027832E-2</v>
      </c>
      <c r="G48" s="58">
        <f>VLOOKUP($C$48,[2]ACHIEV!$B$9:$X$79,MATCH(G$11,$E$11:$Y$11,0)+2,FALSE)</f>
        <v>6.4608251467478173E-2</v>
      </c>
      <c r="H48" s="58">
        <f>VLOOKUP($C$48,[2]ACHIEV!$B$9:$X$79,MATCH(H$11,$E$11:$Y$11,0)+2,FALSE)</f>
        <v>7.4999999999999997E-2</v>
      </c>
      <c r="I48" s="58">
        <f>VLOOKUP($C$48,[2]ACHIEV!$B$9:$X$79,MATCH(I$11,$E$11:$Y$11,0)+2,FALSE)</f>
        <v>8.5546997470333563E-2</v>
      </c>
      <c r="J48" s="58">
        <f>VLOOKUP($C$48,[2]ACHIEV!$B$9:$X$79,MATCH(J$11,$E$11:$Y$11,0)+2,FALSE)</f>
        <v>0.10001472303820647</v>
      </c>
      <c r="K48" s="58">
        <f>VLOOKUP($C$48,[2]ACHIEV!$B$9:$X$79,MATCH(K$11,$E$11:$Y$11,0)+2,FALSE)</f>
        <v>0.10971770435235073</v>
      </c>
      <c r="L48" s="58">
        <f>VLOOKUP($C$48,[2]ACHIEV!$B$9:$X$79,MATCH(L$11,$E$11:$Y$11,0)+2,FALSE)</f>
        <v>0.11208438511970376</v>
      </c>
      <c r="M48" s="58">
        <f>VLOOKUP($C$48,[2]ACHIEV!$B$9:$X$79,MATCH(M$11,$E$11:$Y$11,0)+2,FALSE)</f>
        <v>0.10562608162722853</v>
      </c>
      <c r="N48" s="58">
        <f>VLOOKUP($C$48,[2]ACHIEV!$B$9:$X$79,MATCH(N$11,$E$11:$Y$11,0)+2,FALSE)</f>
        <v>9.0794563997872335E-2</v>
      </c>
      <c r="O48" s="58">
        <f>VLOOKUP($C$48,[2]ACHIEV!$B$9:$X$79,MATCH(O$11,$E$11:$Y$11,0)+2,FALSE)</f>
        <v>7.0260666991849297E-2</v>
      </c>
      <c r="P48" s="58">
        <f>VLOOKUP($C$48,[2]ACHIEV!$B$9:$X$79,MATCH(P$11,$E$11:$Y$11,0)+2,FALSE)</f>
        <v>4.8218360404944538E-2</v>
      </c>
      <c r="Q48" s="58">
        <f>VLOOKUP($C$48,[2]ACHIEV!$B$9:$X$79,MATCH(Q$11,$E$11:$Y$11,0)+2,FALSE)</f>
        <v>2.8854234614640095E-2</v>
      </c>
      <c r="R48" s="58">
        <f>VLOOKUP($C$48,[2]ACHIEV!$B$9:$X$79,MATCH(R$11,$E$11:$Y$11,0)+2,FALSE)</f>
        <v>1.4773964924806759E-2</v>
      </c>
      <c r="S48" s="58">
        <f>VLOOKUP($C$48,[2]ACHIEV!$B$9:$X$79,MATCH(S$11,$E$11:$Y$11,0)+2,FALSE)</f>
        <v>6.3385343681182649E-3</v>
      </c>
      <c r="T48" s="58">
        <f>VLOOKUP($C$48,[2]ACHIEV!$B$9:$X$79,MATCH(T$11,$E$11:$Y$11,0)+2,FALSE)</f>
        <v>2.2268577196306039E-3</v>
      </c>
      <c r="U48" s="58">
        <f>VLOOKUP($C$48,[2]ACHIEV!$B$9:$X$79,MATCH(U$11,$E$11:$Y$11,0)+2,FALSE)</f>
        <v>6.2471001963848583E-4</v>
      </c>
      <c r="V48" s="58">
        <f>VLOOKUP($C$48,[2]ACHIEV!$B$9:$X$79,MATCH(V$11,$E$11:$Y$11,0)+2,FALSE)</f>
        <v>1.3615841889635938E-4</v>
      </c>
      <c r="W48" s="58">
        <f>VLOOKUP($C$48,[2]ACHIEV!$B$9:$X$79,MATCH(W$11,$E$11:$Y$11,0)+2,FALSE)</f>
        <v>2.2380636622298944E-5</v>
      </c>
      <c r="X48" s="58">
        <f>VLOOKUP($C$48,[2]ACHIEV!$B$9:$X$79,MATCH(X$11,$E$11:$Y$11,0)+2,FALSE)</f>
        <v>2.68643837586513E-6</v>
      </c>
      <c r="Y48" s="5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row>
    <row r="49" spans="1:80">
      <c r="C49" s="7" t="str">
        <f>C13</f>
        <v>Single Family</v>
      </c>
      <c r="E49" s="26">
        <f ca="1">(E31+E40)*E$48*$AA$29</f>
        <v>75283.089587383976</v>
      </c>
      <c r="F49" s="26">
        <f ca="1">(F40+F31)*F$48*$AA$29</f>
        <v>93579.499546281804</v>
      </c>
      <c r="G49" s="26">
        <f t="shared" ref="G49:X49" ca="1" si="8">(G40+G31)*G$48*$AA$29</f>
        <v>115806.80049629463</v>
      </c>
      <c r="H49" s="26">
        <f t="shared" ca="1" si="8"/>
        <v>135793.37308219884</v>
      </c>
      <c r="I49" s="26">
        <f t="shared" ca="1" si="8"/>
        <v>156318.80136806655</v>
      </c>
      <c r="J49" s="26">
        <f t="shared" ca="1" si="8"/>
        <v>184292.40866485186</v>
      </c>
      <c r="K49" s="26">
        <f t="shared" ca="1" si="8"/>
        <v>203661.63607685643</v>
      </c>
      <c r="L49" s="26">
        <f t="shared" ca="1" si="8"/>
        <v>209417.47801391949</v>
      </c>
      <c r="M49" s="26">
        <f t="shared" ca="1" si="8"/>
        <v>198526.56450358735</v>
      </c>
      <c r="N49" s="26">
        <f t="shared" ca="1" si="8"/>
        <v>171566.53846193705</v>
      </c>
      <c r="O49" s="26">
        <f t="shared" ca="1" si="8"/>
        <v>133437.49391472514</v>
      </c>
      <c r="P49" s="26">
        <f t="shared" ca="1" si="8"/>
        <v>92012.013604131062</v>
      </c>
      <c r="Q49" s="26">
        <f t="shared" ca="1" si="8"/>
        <v>55305.600690017818</v>
      </c>
      <c r="R49" s="26">
        <f t="shared" ca="1" si="8"/>
        <v>28434.745270946973</v>
      </c>
      <c r="S49" s="26">
        <f t="shared" ca="1" si="8"/>
        <v>12249.080155020414</v>
      </c>
      <c r="T49" s="26">
        <f t="shared" ca="1" si="8"/>
        <v>4320.9855805474008</v>
      </c>
      <c r="U49" s="26">
        <f t="shared" ca="1" si="8"/>
        <v>1217.093357315993</v>
      </c>
      <c r="V49" s="26">
        <f t="shared" ca="1" si="8"/>
        <v>266.28873824797648</v>
      </c>
      <c r="W49" s="26">
        <f t="shared" ca="1" si="8"/>
        <v>43.937432349404823</v>
      </c>
      <c r="X49" s="26">
        <f t="shared" ca="1" si="8"/>
        <v>5.2941345434314631</v>
      </c>
      <c r="Y49" s="26"/>
      <c r="AA49" s="26">
        <f ca="1">SUM(E49:X49)</f>
        <v>1871538.7226792236</v>
      </c>
      <c r="AB49" s="7">
        <f ca="1">AA49/(AA40+AA31)</f>
        <v>0.94968750893592802</v>
      </c>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row>
    <row r="50" spans="1:80">
      <c r="E50" s="26"/>
      <c r="F50" s="26"/>
      <c r="G50" s="26"/>
      <c r="H50" s="26"/>
      <c r="I50" s="26"/>
      <c r="J50" s="26"/>
      <c r="K50" s="26"/>
      <c r="L50" s="26"/>
      <c r="M50" s="26"/>
      <c r="N50" s="26"/>
      <c r="O50" s="26"/>
      <c r="P50" s="26"/>
      <c r="Q50" s="26"/>
      <c r="R50" s="26"/>
      <c r="S50" s="26"/>
      <c r="T50" s="26"/>
      <c r="U50" s="26"/>
      <c r="V50" s="26"/>
      <c r="W50" s="26"/>
      <c r="X50" s="26"/>
      <c r="Y50" s="26"/>
      <c r="AA50" s="26"/>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row>
    <row r="51" spans="1:80">
      <c r="E51" s="26"/>
      <c r="F51" s="26"/>
      <c r="G51" s="26"/>
      <c r="H51" s="26"/>
      <c r="I51" s="26"/>
      <c r="J51" s="26"/>
      <c r="K51" s="26"/>
      <c r="L51" s="26"/>
      <c r="M51" s="26"/>
      <c r="N51" s="26"/>
      <c r="O51" s="26"/>
      <c r="P51" s="26"/>
      <c r="Q51" s="26"/>
      <c r="R51" s="26"/>
      <c r="S51" s="26"/>
      <c r="T51" s="26"/>
      <c r="U51" s="26"/>
      <c r="V51" s="26"/>
      <c r="W51" s="26"/>
      <c r="X51" s="26"/>
      <c r="Y51" s="26"/>
      <c r="AA51" s="26"/>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row>
    <row r="52" spans="1:80">
      <c r="E52" s="26"/>
      <c r="F52" s="26"/>
      <c r="G52" s="26"/>
      <c r="H52" s="26"/>
      <c r="I52" s="26"/>
      <c r="J52" s="26"/>
      <c r="K52" s="26"/>
      <c r="L52" s="26"/>
      <c r="M52" s="26"/>
      <c r="N52" s="26"/>
      <c r="O52" s="26"/>
      <c r="P52" s="26"/>
      <c r="Q52" s="26"/>
      <c r="R52" s="26"/>
      <c r="S52" s="26"/>
      <c r="T52" s="26"/>
      <c r="U52" s="26"/>
      <c r="V52" s="26"/>
      <c r="W52" s="26"/>
      <c r="X52" s="26"/>
      <c r="Y52" s="26"/>
      <c r="AA52" s="26"/>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row>
    <row r="53" spans="1:80">
      <c r="E53" s="26"/>
      <c r="F53" s="26"/>
      <c r="G53" s="26"/>
      <c r="H53" s="26"/>
      <c r="I53" s="26"/>
      <c r="J53" s="26"/>
      <c r="K53" s="26"/>
      <c r="L53" s="26"/>
      <c r="M53" s="26"/>
      <c r="N53" s="26"/>
      <c r="O53" s="26"/>
      <c r="P53" s="26"/>
      <c r="Q53" s="26"/>
      <c r="R53" s="26"/>
      <c r="S53" s="26"/>
      <c r="T53" s="26"/>
      <c r="U53" s="26"/>
      <c r="V53" s="26"/>
      <c r="W53" s="26"/>
      <c r="X53" s="26"/>
      <c r="Y53" s="26"/>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row>
    <row r="54" spans="1:80">
      <c r="C54" s="7" t="s">
        <v>63</v>
      </c>
      <c r="E54" s="26">
        <f ca="1">SUM(E49:E52)</f>
        <v>75283.089587383976</v>
      </c>
      <c r="F54" s="26">
        <f t="shared" ref="F54:X54" ca="1" si="9">SUM(F49:F52)</f>
        <v>93579.499546281804</v>
      </c>
      <c r="G54" s="26">
        <f t="shared" ca="1" si="9"/>
        <v>115806.80049629463</v>
      </c>
      <c r="H54" s="26">
        <f t="shared" ca="1" si="9"/>
        <v>135793.37308219884</v>
      </c>
      <c r="I54" s="26">
        <f t="shared" ca="1" si="9"/>
        <v>156318.80136806655</v>
      </c>
      <c r="J54" s="26">
        <f t="shared" ca="1" si="9"/>
        <v>184292.40866485186</v>
      </c>
      <c r="K54" s="26">
        <f t="shared" ca="1" si="9"/>
        <v>203661.63607685643</v>
      </c>
      <c r="L54" s="26">
        <f t="shared" ca="1" si="9"/>
        <v>209417.47801391949</v>
      </c>
      <c r="M54" s="26">
        <f t="shared" ca="1" si="9"/>
        <v>198526.56450358735</v>
      </c>
      <c r="N54" s="26">
        <f t="shared" ca="1" si="9"/>
        <v>171566.53846193705</v>
      </c>
      <c r="O54" s="26">
        <f t="shared" ca="1" si="9"/>
        <v>133437.49391472514</v>
      </c>
      <c r="P54" s="26">
        <f t="shared" ca="1" si="9"/>
        <v>92012.013604131062</v>
      </c>
      <c r="Q54" s="26">
        <f t="shared" ca="1" si="9"/>
        <v>55305.600690017818</v>
      </c>
      <c r="R54" s="26">
        <f t="shared" ca="1" si="9"/>
        <v>28434.745270946973</v>
      </c>
      <c r="S54" s="26">
        <f t="shared" ca="1" si="9"/>
        <v>12249.080155020414</v>
      </c>
      <c r="T54" s="26">
        <f t="shared" ca="1" si="9"/>
        <v>4320.9855805474008</v>
      </c>
      <c r="U54" s="26">
        <f t="shared" ca="1" si="9"/>
        <v>1217.093357315993</v>
      </c>
      <c r="V54" s="26">
        <f t="shared" ca="1" si="9"/>
        <v>266.28873824797648</v>
      </c>
      <c r="W54" s="26">
        <f t="shared" ca="1" si="9"/>
        <v>43.937432349404823</v>
      </c>
      <c r="X54" s="26">
        <f t="shared" ca="1" si="9"/>
        <v>5.2941345434314631</v>
      </c>
      <c r="Y54" s="26"/>
      <c r="AA54" s="26">
        <f t="shared" ref="AA54" ca="1" si="10">SUM(E54:Y54)</f>
        <v>1871538.7226792236</v>
      </c>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row>
    <row r="55" spans="1:80">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row>
    <row r="56" spans="1:80">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row>
    <row r="57" spans="1:80">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row>
    <row r="58" spans="1:80" ht="15">
      <c r="A58" s="45" t="s">
        <v>64</v>
      </c>
      <c r="C58" s="54" t="str">
        <f>C8</f>
        <v>Behavior</v>
      </c>
      <c r="D58" s="54"/>
      <c r="E58" s="7" t="s">
        <v>182</v>
      </c>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c r="BW58"/>
      <c r="BX58"/>
      <c r="BY58"/>
      <c r="BZ58"/>
      <c r="CA58"/>
      <c r="CB58"/>
    </row>
    <row r="59" spans="1:80" ht="15">
      <c r="A59" s="54" t="s">
        <v>65</v>
      </c>
      <c r="B59" s="54" t="s">
        <v>24</v>
      </c>
      <c r="C59" s="54">
        <v>1</v>
      </c>
      <c r="D59" s="54"/>
      <c r="E59" s="48">
        <f t="shared" ref="E59:X59" si="11">E11</f>
        <v>2016</v>
      </c>
      <c r="F59" s="49">
        <f t="shared" si="11"/>
        <v>2017</v>
      </c>
      <c r="G59" s="49">
        <f t="shared" si="11"/>
        <v>2018</v>
      </c>
      <c r="H59" s="49">
        <f t="shared" si="11"/>
        <v>2019</v>
      </c>
      <c r="I59" s="49">
        <f t="shared" si="11"/>
        <v>2020</v>
      </c>
      <c r="J59" s="49">
        <f t="shared" si="11"/>
        <v>2021</v>
      </c>
      <c r="K59" s="49">
        <f t="shared" si="11"/>
        <v>2022</v>
      </c>
      <c r="L59" s="49">
        <f t="shared" si="11"/>
        <v>2023</v>
      </c>
      <c r="M59" s="49">
        <f t="shared" si="11"/>
        <v>2024</v>
      </c>
      <c r="N59" s="49">
        <f t="shared" si="11"/>
        <v>2025</v>
      </c>
      <c r="O59" s="49">
        <f t="shared" si="11"/>
        <v>2026</v>
      </c>
      <c r="P59" s="49">
        <f t="shared" si="11"/>
        <v>2027</v>
      </c>
      <c r="Q59" s="49">
        <f t="shared" si="11"/>
        <v>2028</v>
      </c>
      <c r="R59" s="49">
        <f t="shared" si="11"/>
        <v>2029</v>
      </c>
      <c r="S59" s="49">
        <f t="shared" si="11"/>
        <v>2030</v>
      </c>
      <c r="T59" s="49">
        <f t="shared" si="11"/>
        <v>2031</v>
      </c>
      <c r="U59" s="49">
        <f t="shared" si="11"/>
        <v>2032</v>
      </c>
      <c r="V59" s="49">
        <f t="shared" si="11"/>
        <v>2033</v>
      </c>
      <c r="W59" s="49">
        <f t="shared" si="11"/>
        <v>2034</v>
      </c>
      <c r="X59" s="49">
        <f t="shared" si="11"/>
        <v>2035</v>
      </c>
      <c r="Y59" s="49" t="s">
        <v>61</v>
      </c>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row>
    <row r="60" spans="1:80" ht="15">
      <c r="A60" s="54" t="s">
        <v>46</v>
      </c>
      <c r="B60" s="54" t="s">
        <v>66</v>
      </c>
      <c r="C60" s="54" t="s">
        <v>67</v>
      </c>
      <c r="D60" s="54" t="s">
        <v>68</v>
      </c>
      <c r="E60" s="51" t="str">
        <f>CONCATENATE("aMW_",E$11)</f>
        <v>aMW_2016</v>
      </c>
      <c r="F60" s="52" t="str">
        <f t="shared" ref="F60:X60" si="12">CONCATENATE("aMW_",F$11)</f>
        <v>aMW_2017</v>
      </c>
      <c r="G60" s="52" t="str">
        <f t="shared" si="12"/>
        <v>aMW_2018</v>
      </c>
      <c r="H60" s="52" t="str">
        <f t="shared" si="12"/>
        <v>aMW_2019</v>
      </c>
      <c r="I60" s="52" t="str">
        <f t="shared" si="12"/>
        <v>aMW_2020</v>
      </c>
      <c r="J60" s="52" t="str">
        <f t="shared" si="12"/>
        <v>aMW_2021</v>
      </c>
      <c r="K60" s="52" t="str">
        <f t="shared" si="12"/>
        <v>aMW_2022</v>
      </c>
      <c r="L60" s="52" t="str">
        <f t="shared" si="12"/>
        <v>aMW_2023</v>
      </c>
      <c r="M60" s="52" t="str">
        <f t="shared" si="12"/>
        <v>aMW_2024</v>
      </c>
      <c r="N60" s="52" t="str">
        <f t="shared" si="12"/>
        <v>aMW_2025</v>
      </c>
      <c r="O60" s="52" t="str">
        <f t="shared" si="12"/>
        <v>aMW_2026</v>
      </c>
      <c r="P60" s="52" t="str">
        <f t="shared" si="12"/>
        <v>aMW_2027</v>
      </c>
      <c r="Q60" s="52" t="str">
        <f t="shared" si="12"/>
        <v>aMW_2028</v>
      </c>
      <c r="R60" s="52" t="str">
        <f t="shared" si="12"/>
        <v>aMW_2029</v>
      </c>
      <c r="S60" s="52" t="str">
        <f t="shared" si="12"/>
        <v>aMW_2030</v>
      </c>
      <c r="T60" s="52" t="str">
        <f t="shared" si="12"/>
        <v>aMW_2031</v>
      </c>
      <c r="U60" s="52" t="str">
        <f t="shared" si="12"/>
        <v>aMW_2032</v>
      </c>
      <c r="V60" s="52" t="str">
        <f t="shared" si="12"/>
        <v>aMW_2033</v>
      </c>
      <c r="W60" s="52" t="str">
        <f t="shared" si="12"/>
        <v>aMW_2034</v>
      </c>
      <c r="X60" s="52" t="str">
        <f t="shared" si="12"/>
        <v>aMW_2035</v>
      </c>
      <c r="Y60" s="52" t="s">
        <v>61</v>
      </c>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c r="BW60"/>
      <c r="BX60"/>
      <c r="BY60"/>
      <c r="BZ60"/>
      <c r="CA60"/>
      <c r="CB60"/>
    </row>
    <row r="61" spans="1:80">
      <c r="A61" s="59">
        <f t="shared" ref="A61" si="13">VLOOKUP($D61,MeasureOutput,3,FALSE)</f>
        <v>184.760495882323</v>
      </c>
      <c r="B61" s="59">
        <f t="shared" ref="B61" si="14">VLOOKUP($D61,MeasureOutput,11,FALSE)</f>
        <v>30.159149080287889</v>
      </c>
      <c r="C61" s="7" t="str">
        <f>C13</f>
        <v>Single Family</v>
      </c>
      <c r="D61" s="7" t="s">
        <v>460</v>
      </c>
      <c r="E61" s="37">
        <f ca="1">VLOOKUP($C61,$C$49:$Y$52,E$30,FALSE)*$C$59*$A61/8760/1000</f>
        <v>1.5878243109267591</v>
      </c>
      <c r="F61" s="37">
        <f t="shared" ref="F61:X61" ca="1" si="15">VLOOKUP($C61,$C$49:$Y$52,F$30,FALSE)*$C$59*$A61/8760/1000</f>
        <v>1.973720860798019</v>
      </c>
      <c r="G61" s="37">
        <f t="shared" ca="1" si="15"/>
        <v>2.4425253294795257</v>
      </c>
      <c r="H61" s="37">
        <f t="shared" ca="1" si="15"/>
        <v>2.8640697429452451</v>
      </c>
      <c r="I61" s="37">
        <f t="shared" ca="1" si="15"/>
        <v>3.2969793671797176</v>
      </c>
      <c r="J61" s="37">
        <f t="shared" ca="1" si="15"/>
        <v>3.8869813712632131</v>
      </c>
      <c r="K61" s="37">
        <f t="shared" ca="1" si="15"/>
        <v>4.2955051225759364</v>
      </c>
      <c r="L61" s="37">
        <f t="shared" ca="1" si="15"/>
        <v>4.416903776743978</v>
      </c>
      <c r="M61" s="37">
        <f t="shared" ca="1" si="15"/>
        <v>4.1871993725452947</v>
      </c>
      <c r="N61" s="37">
        <f t="shared" ca="1" si="15"/>
        <v>3.6185751966941924</v>
      </c>
      <c r="O61" s="37">
        <f t="shared" ca="1" si="15"/>
        <v>2.8143809982852823</v>
      </c>
      <c r="P61" s="37">
        <f t="shared" ca="1" si="15"/>
        <v>1.9406604178801721</v>
      </c>
      <c r="Q61" s="37">
        <f t="shared" ca="1" si="15"/>
        <v>1.166471484995141</v>
      </c>
      <c r="R61" s="37">
        <f t="shared" ca="1" si="15"/>
        <v>0.59972804070179242</v>
      </c>
      <c r="S61" s="37">
        <f t="shared" ca="1" si="15"/>
        <v>0.2583500141031842</v>
      </c>
      <c r="T61" s="37">
        <f t="shared" ca="1" si="15"/>
        <v>9.1135552347295104E-2</v>
      </c>
      <c r="U61" s="37">
        <f t="shared" ca="1" si="15"/>
        <v>2.5670179478628329E-2</v>
      </c>
      <c r="V61" s="37">
        <f t="shared" ca="1" si="15"/>
        <v>5.6163971833988868E-3</v>
      </c>
      <c r="W61" s="37">
        <f t="shared" ca="1" si="15"/>
        <v>9.2670111742831668E-4</v>
      </c>
      <c r="X61" s="37">
        <f t="shared" ca="1" si="15"/>
        <v>1.1166060770686447E-4</v>
      </c>
      <c r="Y61" s="26">
        <f ca="1">(VLOOKUP($C61,$C$40:$AA$43,$X$39+3,FALSE)+VLOOKUP($C61,$C$31:$AA$34,$X$30+3,FALSE))*$A61/8760/1000</f>
        <v>41.564552051526498</v>
      </c>
      <c r="AA61" s="20">
        <f ca="1">SUM(E61:X61)</f>
        <v>39.473335897851918</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c r="BW61"/>
      <c r="BX61"/>
      <c r="BY61"/>
      <c r="BZ61"/>
      <c r="CA61"/>
      <c r="CB61"/>
    </row>
    <row r="62" spans="1:80">
      <c r="A62" s="59"/>
      <c r="B62" s="59"/>
      <c r="E62" s="20"/>
      <c r="F62" s="20"/>
      <c r="G62" s="20"/>
      <c r="H62" s="20"/>
      <c r="I62" s="20"/>
      <c r="J62" s="20"/>
      <c r="K62" s="20"/>
      <c r="L62" s="20"/>
      <c r="M62" s="20"/>
      <c r="N62" s="20"/>
      <c r="O62" s="20"/>
      <c r="P62" s="20"/>
      <c r="Q62" s="20"/>
      <c r="R62" s="20"/>
      <c r="S62" s="20"/>
      <c r="T62" s="20"/>
      <c r="U62" s="20"/>
      <c r="V62" s="20"/>
      <c r="W62" s="20"/>
      <c r="X62" s="20"/>
      <c r="Y62" s="26"/>
      <c r="AA62" s="20"/>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c r="BW62"/>
      <c r="BX62"/>
      <c r="BY62"/>
      <c r="BZ62"/>
      <c r="CA62"/>
      <c r="CB62"/>
    </row>
    <row r="63" spans="1:80">
      <c r="A63" s="59"/>
      <c r="B63" s="59"/>
      <c r="E63" s="20"/>
      <c r="F63" s="20"/>
      <c r="G63" s="20"/>
      <c r="H63" s="20"/>
      <c r="I63" s="20"/>
      <c r="J63" s="20"/>
      <c r="K63" s="20"/>
      <c r="L63" s="20"/>
      <c r="M63" s="20"/>
      <c r="N63" s="20"/>
      <c r="O63" s="20"/>
      <c r="P63" s="20"/>
      <c r="Q63" s="20"/>
      <c r="R63" s="20"/>
      <c r="S63" s="20"/>
      <c r="T63" s="20"/>
      <c r="U63" s="20"/>
      <c r="V63" s="20"/>
      <c r="W63" s="20"/>
      <c r="X63" s="20"/>
      <c r="Y63" s="26"/>
      <c r="AA63" s="20"/>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row>
    <row r="64" spans="1:80">
      <c r="A64" s="59"/>
      <c r="B64" s="59"/>
      <c r="E64" s="20"/>
      <c r="F64" s="20"/>
      <c r="G64" s="20"/>
      <c r="H64" s="20"/>
      <c r="I64" s="20"/>
      <c r="J64" s="20"/>
      <c r="K64" s="20"/>
      <c r="L64" s="20"/>
      <c r="M64" s="20"/>
      <c r="N64" s="20"/>
      <c r="O64" s="20"/>
      <c r="P64" s="20"/>
      <c r="Q64" s="20"/>
      <c r="R64" s="20"/>
      <c r="S64" s="20"/>
      <c r="T64" s="20"/>
      <c r="U64" s="20"/>
      <c r="V64" s="20"/>
      <c r="W64" s="20"/>
      <c r="X64" s="20"/>
      <c r="Y64" s="26"/>
      <c r="AA64" s="20"/>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c r="BW64"/>
      <c r="BX64"/>
      <c r="BY64"/>
      <c r="BZ64"/>
      <c r="CA64"/>
      <c r="CB64"/>
    </row>
    <row r="65" spans="1:80">
      <c r="Y65" s="26"/>
      <c r="AA65" s="26"/>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c r="BW65"/>
      <c r="BX65"/>
      <c r="BY65"/>
      <c r="BZ65"/>
      <c r="CA65"/>
      <c r="CB65"/>
    </row>
    <row r="66" spans="1:80">
      <c r="B66" s="57">
        <f ca="1">SUMPRODUCT(B61:B64,AA61:AA64)/SUM(AA61:AA64)</f>
        <v>30.159149080287889</v>
      </c>
      <c r="E66" s="20">
        <f t="shared" ref="E66:Y66" ca="1" si="16">SUM(E61:E64)</f>
        <v>1.5878243109267591</v>
      </c>
      <c r="F66" s="20">
        <f t="shared" ca="1" si="16"/>
        <v>1.973720860798019</v>
      </c>
      <c r="G66" s="20">
        <f t="shared" ca="1" si="16"/>
        <v>2.4425253294795257</v>
      </c>
      <c r="H66" s="20">
        <f t="shared" ca="1" si="16"/>
        <v>2.8640697429452451</v>
      </c>
      <c r="I66" s="20">
        <f t="shared" ca="1" si="16"/>
        <v>3.2969793671797176</v>
      </c>
      <c r="J66" s="20">
        <f t="shared" ca="1" si="16"/>
        <v>3.8869813712632131</v>
      </c>
      <c r="K66" s="20">
        <f t="shared" ca="1" si="16"/>
        <v>4.2955051225759364</v>
      </c>
      <c r="L66" s="20">
        <f t="shared" ca="1" si="16"/>
        <v>4.416903776743978</v>
      </c>
      <c r="M66" s="20">
        <f t="shared" ca="1" si="16"/>
        <v>4.1871993725452947</v>
      </c>
      <c r="N66" s="20">
        <f t="shared" ca="1" si="16"/>
        <v>3.6185751966941924</v>
      </c>
      <c r="O66" s="20">
        <f t="shared" ca="1" si="16"/>
        <v>2.8143809982852823</v>
      </c>
      <c r="P66" s="20">
        <f t="shared" ca="1" si="16"/>
        <v>1.9406604178801721</v>
      </c>
      <c r="Q66" s="20">
        <f t="shared" ca="1" si="16"/>
        <v>1.166471484995141</v>
      </c>
      <c r="R66" s="20">
        <f t="shared" ca="1" si="16"/>
        <v>0.59972804070179242</v>
      </c>
      <c r="S66" s="20">
        <f t="shared" ca="1" si="16"/>
        <v>0.2583500141031842</v>
      </c>
      <c r="T66" s="20">
        <f t="shared" ca="1" si="16"/>
        <v>9.1135552347295104E-2</v>
      </c>
      <c r="U66" s="20">
        <f t="shared" ca="1" si="16"/>
        <v>2.5670179478628329E-2</v>
      </c>
      <c r="V66" s="20">
        <f t="shared" ca="1" si="16"/>
        <v>5.6163971833988868E-3</v>
      </c>
      <c r="W66" s="20">
        <f t="shared" ca="1" si="16"/>
        <v>9.2670111742831668E-4</v>
      </c>
      <c r="X66" s="20">
        <f t="shared" ca="1" si="16"/>
        <v>1.1166060770686447E-4</v>
      </c>
      <c r="Y66" s="26">
        <f t="shared" ca="1" si="16"/>
        <v>41.564552051526498</v>
      </c>
      <c r="AA66" s="26">
        <f ca="1">SUM(E66:X66)</f>
        <v>39.473335897851918</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c r="BW66"/>
      <c r="BX66"/>
      <c r="BY66"/>
      <c r="BZ66"/>
      <c r="CA66"/>
      <c r="CB66"/>
    </row>
    <row r="67" spans="1:80">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c r="BW67"/>
      <c r="BX67"/>
      <c r="BY67"/>
      <c r="BZ67"/>
      <c r="CA67"/>
    </row>
    <row r="68" spans="1:80">
      <c r="D68" s="20"/>
      <c r="E68" s="20">
        <f ca="1">SUM(E61:E64)</f>
        <v>1.5878243109267591</v>
      </c>
      <c r="F68" s="20">
        <f ca="1">F66+E68</f>
        <v>3.5615451717247781</v>
      </c>
      <c r="G68" s="20">
        <f t="shared" ref="G68:X68" ca="1" si="17">G66+F68</f>
        <v>6.0040705012043034</v>
      </c>
      <c r="H68" s="20">
        <f t="shared" ca="1" si="17"/>
        <v>8.8681402441495489</v>
      </c>
      <c r="I68" s="20">
        <f t="shared" ca="1" si="17"/>
        <v>12.165119611329267</v>
      </c>
      <c r="J68" s="20">
        <f t="shared" ca="1" si="17"/>
        <v>16.052100982592481</v>
      </c>
      <c r="K68" s="20">
        <f t="shared" ca="1" si="17"/>
        <v>20.347606105168417</v>
      </c>
      <c r="L68" s="20">
        <f t="shared" ca="1" si="17"/>
        <v>24.764509881912396</v>
      </c>
      <c r="M68" s="20">
        <f t="shared" ca="1" si="17"/>
        <v>28.95170925445769</v>
      </c>
      <c r="N68" s="20">
        <f t="shared" ca="1" si="17"/>
        <v>32.570284451151885</v>
      </c>
      <c r="O68" s="20">
        <f t="shared" ca="1" si="17"/>
        <v>35.384665449437165</v>
      </c>
      <c r="P68" s="20">
        <f t="shared" ca="1" si="17"/>
        <v>37.325325867317339</v>
      </c>
      <c r="Q68" s="20">
        <f t="shared" ca="1" si="17"/>
        <v>38.491797352312481</v>
      </c>
      <c r="R68" s="20">
        <f t="shared" ca="1" si="17"/>
        <v>39.091525393014273</v>
      </c>
      <c r="S68" s="20">
        <f t="shared" ca="1" si="17"/>
        <v>39.349875407117459</v>
      </c>
      <c r="T68" s="20">
        <f t="shared" ca="1" si="17"/>
        <v>39.441010959464755</v>
      </c>
      <c r="U68" s="20">
        <f t="shared" ca="1" si="17"/>
        <v>39.466681138943386</v>
      </c>
      <c r="V68" s="20">
        <f t="shared" ca="1" si="17"/>
        <v>39.472297536126781</v>
      </c>
      <c r="W68" s="20">
        <f t="shared" ca="1" si="17"/>
        <v>39.47322423724421</v>
      </c>
      <c r="X68" s="20">
        <f t="shared" ca="1" si="17"/>
        <v>39.473335897851918</v>
      </c>
      <c r="Y68" s="20"/>
      <c r="Z68" s="20"/>
      <c r="AA68" s="20">
        <f ca="1">SUM(AA61:AA64)</f>
        <v>39.473335897851918</v>
      </c>
      <c r="AB68" s="3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c r="BW68"/>
      <c r="BX68"/>
      <c r="BY68"/>
      <c r="BZ68"/>
      <c r="CA68"/>
    </row>
    <row r="69" spans="1:80">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c r="BW69"/>
      <c r="BX69"/>
      <c r="BY69"/>
      <c r="BZ69"/>
      <c r="CA69"/>
    </row>
    <row r="70" spans="1:8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c r="BW70"/>
      <c r="BX70"/>
      <c r="BY70"/>
      <c r="BZ70"/>
      <c r="CA70"/>
    </row>
    <row r="71" spans="1:80" ht="15">
      <c r="A71" s="45" t="s">
        <v>69</v>
      </c>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row>
    <row r="72" spans="1:80" ht="15">
      <c r="E72" s="48">
        <f t="shared" ref="E72:X72" si="18">E11</f>
        <v>2016</v>
      </c>
      <c r="F72" s="49">
        <f t="shared" si="18"/>
        <v>2017</v>
      </c>
      <c r="G72" s="49">
        <f t="shared" si="18"/>
        <v>2018</v>
      </c>
      <c r="H72" s="49">
        <f t="shared" si="18"/>
        <v>2019</v>
      </c>
      <c r="I72" s="49">
        <f t="shared" si="18"/>
        <v>2020</v>
      </c>
      <c r="J72" s="49">
        <f t="shared" si="18"/>
        <v>2021</v>
      </c>
      <c r="K72" s="49">
        <f t="shared" si="18"/>
        <v>2022</v>
      </c>
      <c r="L72" s="49">
        <f t="shared" si="18"/>
        <v>2023</v>
      </c>
      <c r="M72" s="49">
        <f t="shared" si="18"/>
        <v>2024</v>
      </c>
      <c r="N72" s="49">
        <f t="shared" si="18"/>
        <v>2025</v>
      </c>
      <c r="O72" s="49">
        <f t="shared" si="18"/>
        <v>2026</v>
      </c>
      <c r="P72" s="49">
        <f t="shared" si="18"/>
        <v>2027</v>
      </c>
      <c r="Q72" s="49">
        <f t="shared" si="18"/>
        <v>2028</v>
      </c>
      <c r="R72" s="49">
        <f t="shared" si="18"/>
        <v>2029</v>
      </c>
      <c r="S72" s="49">
        <f t="shared" si="18"/>
        <v>2030</v>
      </c>
      <c r="T72" s="49">
        <f t="shared" si="18"/>
        <v>2031</v>
      </c>
      <c r="U72" s="49">
        <f t="shared" si="18"/>
        <v>2032</v>
      </c>
      <c r="V72" s="49">
        <f t="shared" si="18"/>
        <v>2033</v>
      </c>
      <c r="W72" s="49">
        <f t="shared" si="18"/>
        <v>2034</v>
      </c>
      <c r="X72" s="49">
        <f t="shared" si="18"/>
        <v>2035</v>
      </c>
      <c r="Y72" s="49" t="s">
        <v>61</v>
      </c>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c r="BW72"/>
      <c r="BX72"/>
      <c r="BY72"/>
      <c r="BZ72"/>
      <c r="CA72"/>
    </row>
    <row r="73" spans="1:80" ht="15">
      <c r="C73" s="39" t="s">
        <v>66</v>
      </c>
      <c r="D73" s="39" t="s">
        <v>66</v>
      </c>
      <c r="E73" s="51" t="str">
        <f>CONCATENATE("aMW_",E$11)</f>
        <v>aMW_2016</v>
      </c>
      <c r="F73" s="52" t="str">
        <f t="shared" ref="F73:X73" si="19">CONCATENATE("aMW_",F$11)</f>
        <v>aMW_2017</v>
      </c>
      <c r="G73" s="52" t="str">
        <f t="shared" si="19"/>
        <v>aMW_2018</v>
      </c>
      <c r="H73" s="52" t="str">
        <f t="shared" si="19"/>
        <v>aMW_2019</v>
      </c>
      <c r="I73" s="52" t="str">
        <f t="shared" si="19"/>
        <v>aMW_2020</v>
      </c>
      <c r="J73" s="52" t="str">
        <f t="shared" si="19"/>
        <v>aMW_2021</v>
      </c>
      <c r="K73" s="52" t="str">
        <f t="shared" si="19"/>
        <v>aMW_2022</v>
      </c>
      <c r="L73" s="52" t="str">
        <f t="shared" si="19"/>
        <v>aMW_2023</v>
      </c>
      <c r="M73" s="52" t="str">
        <f t="shared" si="19"/>
        <v>aMW_2024</v>
      </c>
      <c r="N73" s="52" t="str">
        <f t="shared" si="19"/>
        <v>aMW_2025</v>
      </c>
      <c r="O73" s="52" t="str">
        <f t="shared" si="19"/>
        <v>aMW_2026</v>
      </c>
      <c r="P73" s="52" t="str">
        <f t="shared" si="19"/>
        <v>aMW_2027</v>
      </c>
      <c r="Q73" s="52" t="str">
        <f t="shared" si="19"/>
        <v>aMW_2028</v>
      </c>
      <c r="R73" s="52" t="str">
        <f t="shared" si="19"/>
        <v>aMW_2029</v>
      </c>
      <c r="S73" s="52" t="str">
        <f t="shared" si="19"/>
        <v>aMW_2030</v>
      </c>
      <c r="T73" s="52" t="str">
        <f t="shared" si="19"/>
        <v>aMW_2031</v>
      </c>
      <c r="U73" s="52" t="str">
        <f t="shared" si="19"/>
        <v>aMW_2032</v>
      </c>
      <c r="V73" s="52" t="str">
        <f t="shared" si="19"/>
        <v>aMW_2033</v>
      </c>
      <c r="W73" s="52" t="str">
        <f t="shared" si="19"/>
        <v>aMW_2034</v>
      </c>
      <c r="X73" s="52" t="str">
        <f t="shared" si="19"/>
        <v>aMW_2035</v>
      </c>
      <c r="Y73" s="52" t="s">
        <v>61</v>
      </c>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row>
    <row r="74" spans="1:80">
      <c r="B74" s="7" t="s">
        <v>70</v>
      </c>
      <c r="C74" s="40" t="s">
        <v>71</v>
      </c>
      <c r="D74" s="40" t="s">
        <v>72</v>
      </c>
      <c r="E74" s="37">
        <f>DSUM($B$60:$Y$64,E$60,$C$73:$D74)</f>
        <v>0</v>
      </c>
      <c r="F74" s="37">
        <f>DSUM($B$60:$Y$64,F$60,$C$73:$D74)</f>
        <v>0</v>
      </c>
      <c r="G74" s="37">
        <f>DSUM($B$60:$Y$64,G$60,$C$73:$D74)</f>
        <v>0</v>
      </c>
      <c r="H74" s="37">
        <f>DSUM($B$60:$Y$64,H$60,$C$73:$D74)</f>
        <v>0</v>
      </c>
      <c r="I74" s="37">
        <f>DSUM($B$60:$Y$64,I$60,$C$73:$D74)</f>
        <v>0</v>
      </c>
      <c r="J74" s="37">
        <f>DSUM($B$60:$Y$64,J$60,$C$73:$D74)</f>
        <v>0</v>
      </c>
      <c r="K74" s="37">
        <f>DSUM($B$60:$Y$64,K$60,$C$73:$D74)</f>
        <v>0</v>
      </c>
      <c r="L74" s="37">
        <f>DSUM($B$60:$Y$64,L$60,$C$73:$D74)</f>
        <v>0</v>
      </c>
      <c r="M74" s="37">
        <f>DSUM($B$60:$Y$64,M$60,$C$73:$D74)</f>
        <v>0</v>
      </c>
      <c r="N74" s="37">
        <f>DSUM($B$60:$Y$64,N$60,$C$73:$D74)</f>
        <v>0</v>
      </c>
      <c r="O74" s="37">
        <f>DSUM($B$60:$Y$64,O$60,$C$73:$D74)</f>
        <v>0</v>
      </c>
      <c r="P74" s="37">
        <f>DSUM($B$60:$Y$64,P$60,$C$73:$D74)</f>
        <v>0</v>
      </c>
      <c r="Q74" s="37">
        <f>DSUM($B$60:$Y$64,Q$60,$C$73:$D74)</f>
        <v>0</v>
      </c>
      <c r="R74" s="37">
        <f>DSUM($B$60:$Y$64,R$60,$C$73:$D74)</f>
        <v>0</v>
      </c>
      <c r="S74" s="37">
        <f>DSUM($B$60:$Y$64,S$60,$C$73:$D74)</f>
        <v>0</v>
      </c>
      <c r="T74" s="37">
        <f>DSUM($B$60:$Y$64,T$60,$C$73:$D74)</f>
        <v>0</v>
      </c>
      <c r="U74" s="37">
        <f>DSUM($B$60:$Y$64,U$60,$C$73:$D74)</f>
        <v>0</v>
      </c>
      <c r="V74" s="37">
        <f>DSUM($B$60:$Y$64,V$60,$C$73:$D74)</f>
        <v>0</v>
      </c>
      <c r="W74" s="37">
        <f>DSUM($B$60:$Y$64,W$60,$C$73:$D74)</f>
        <v>0</v>
      </c>
      <c r="X74" s="37">
        <f>DSUM($B$60:$Y$64,X$60,$C$73:$D74)</f>
        <v>0</v>
      </c>
      <c r="Y74" s="26">
        <f>DSUM($B$60:$Y$64,Y$60,$C$73:$D74)</f>
        <v>0</v>
      </c>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c r="BW74"/>
      <c r="BX74"/>
      <c r="BY74"/>
      <c r="BZ74"/>
      <c r="CA74"/>
    </row>
    <row r="75" spans="1:80">
      <c r="B75" s="7" t="s">
        <v>397</v>
      </c>
      <c r="C75" s="40" t="s">
        <v>74</v>
      </c>
      <c r="D75" s="40" t="s">
        <v>75</v>
      </c>
      <c r="E75" s="37">
        <f>DSUM($B$60:$Y$64,E$60,$C$73:$D75)</f>
        <v>0</v>
      </c>
      <c r="F75" s="37">
        <f>DSUM($B$60:$Y$64,F$60,$C$73:$D75)</f>
        <v>0</v>
      </c>
      <c r="G75" s="37">
        <f>DSUM($B$60:$Y$64,G$60,$C$73:$D75)</f>
        <v>0</v>
      </c>
      <c r="H75" s="37">
        <f>DSUM($B$60:$Y$64,H$60,$C$73:$D75)</f>
        <v>0</v>
      </c>
      <c r="I75" s="37">
        <f>DSUM($B$60:$Y$64,I$60,$C$73:$D75)</f>
        <v>0</v>
      </c>
      <c r="J75" s="37">
        <f>DSUM($B$60:$Y$64,J$60,$C$73:$D75)</f>
        <v>0</v>
      </c>
      <c r="K75" s="37">
        <f>DSUM($B$60:$Y$64,K$60,$C$73:$D75)</f>
        <v>0</v>
      </c>
      <c r="L75" s="37">
        <f>DSUM($B$60:$Y$64,L$60,$C$73:$D75)</f>
        <v>0</v>
      </c>
      <c r="M75" s="37">
        <f>DSUM($B$60:$Y$64,M$60,$C$73:$D75)</f>
        <v>0</v>
      </c>
      <c r="N75" s="37">
        <f>DSUM($B$60:$Y$64,N$60,$C$73:$D75)</f>
        <v>0</v>
      </c>
      <c r="O75" s="37">
        <f>DSUM($B$60:$Y$64,O$60,$C$73:$D75)</f>
        <v>0</v>
      </c>
      <c r="P75" s="37">
        <f>DSUM($B$60:$Y$64,P$60,$C$73:$D75)</f>
        <v>0</v>
      </c>
      <c r="Q75" s="37">
        <f>DSUM($B$60:$Y$64,Q$60,$C$73:$D75)</f>
        <v>0</v>
      </c>
      <c r="R75" s="37">
        <f>DSUM($B$60:$Y$64,R$60,$C$73:$D75)</f>
        <v>0</v>
      </c>
      <c r="S75" s="37">
        <f>DSUM($B$60:$Y$64,S$60,$C$73:$D75)</f>
        <v>0</v>
      </c>
      <c r="T75" s="37">
        <f>DSUM($B$60:$Y$64,T$60,$C$73:$D75)</f>
        <v>0</v>
      </c>
      <c r="U75" s="37">
        <f>DSUM($B$60:$Y$64,U$60,$C$73:$D75)</f>
        <v>0</v>
      </c>
      <c r="V75" s="37">
        <f>DSUM($B$60:$Y$64,V$60,$C$73:$D75)</f>
        <v>0</v>
      </c>
      <c r="W75" s="37">
        <f>DSUM($B$60:$Y$64,W$60,$C$73:$D75)</f>
        <v>0</v>
      </c>
      <c r="X75" s="37">
        <f>DSUM($B$60:$Y$64,X$60,$C$73:$D75)</f>
        <v>0</v>
      </c>
      <c r="Y75" s="26">
        <f>DSUM($B$60:$Y$64,Y$60,$C$73:$D75)</f>
        <v>0</v>
      </c>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c r="BW75"/>
      <c r="BX75"/>
      <c r="BY75"/>
      <c r="BZ75"/>
      <c r="CA75"/>
    </row>
    <row r="76" spans="1:80">
      <c r="B76" s="7" t="s">
        <v>76</v>
      </c>
      <c r="C76" s="40" t="s">
        <v>77</v>
      </c>
      <c r="D76" s="40" t="s">
        <v>78</v>
      </c>
      <c r="E76" s="37">
        <f>DSUM($B$60:$Y$64,E$60,$C$73:$D76)</f>
        <v>0</v>
      </c>
      <c r="F76" s="37">
        <f>DSUM($B$60:$Y$64,F$60,$C$73:$D76)</f>
        <v>0</v>
      </c>
      <c r="G76" s="37">
        <f>DSUM($B$60:$Y$64,G$60,$C$73:$D76)</f>
        <v>0</v>
      </c>
      <c r="H76" s="37">
        <f>DSUM($B$60:$Y$64,H$60,$C$73:$D76)</f>
        <v>0</v>
      </c>
      <c r="I76" s="37">
        <f>DSUM($B$60:$Y$64,I$60,$C$73:$D76)</f>
        <v>0</v>
      </c>
      <c r="J76" s="37">
        <f>DSUM($B$60:$Y$64,J$60,$C$73:$D76)</f>
        <v>0</v>
      </c>
      <c r="K76" s="37">
        <f>DSUM($B$60:$Y$64,K$60,$C$73:$D76)</f>
        <v>0</v>
      </c>
      <c r="L76" s="37">
        <f>DSUM($B$60:$Y$64,L$60,$C$73:$D76)</f>
        <v>0</v>
      </c>
      <c r="M76" s="37">
        <f>DSUM($B$60:$Y$64,M$60,$C$73:$D76)</f>
        <v>0</v>
      </c>
      <c r="N76" s="37">
        <f>DSUM($B$60:$Y$64,N$60,$C$73:$D76)</f>
        <v>0</v>
      </c>
      <c r="O76" s="37">
        <f>DSUM($B$60:$Y$64,O$60,$C$73:$D76)</f>
        <v>0</v>
      </c>
      <c r="P76" s="37">
        <f>DSUM($B$60:$Y$64,P$60,$C$73:$D76)</f>
        <v>0</v>
      </c>
      <c r="Q76" s="37">
        <f>DSUM($B$60:$Y$64,Q$60,$C$73:$D76)</f>
        <v>0</v>
      </c>
      <c r="R76" s="37">
        <f>DSUM($B$60:$Y$64,R$60,$C$73:$D76)</f>
        <v>0</v>
      </c>
      <c r="S76" s="37">
        <f>DSUM($B$60:$Y$64,S$60,$C$73:$D76)</f>
        <v>0</v>
      </c>
      <c r="T76" s="37">
        <f>DSUM($B$60:$Y$64,T$60,$C$73:$D76)</f>
        <v>0</v>
      </c>
      <c r="U76" s="37">
        <f>DSUM($B$60:$Y$64,U$60,$C$73:$D76)</f>
        <v>0</v>
      </c>
      <c r="V76" s="37">
        <f>DSUM($B$60:$Y$64,V$60,$C$73:$D76)</f>
        <v>0</v>
      </c>
      <c r="W76" s="37">
        <f>DSUM($B$60:$Y$64,W$60,$C$73:$D76)</f>
        <v>0</v>
      </c>
      <c r="X76" s="37">
        <f>DSUM($B$60:$Y$64,X$60,$C$73:$D76)</f>
        <v>0</v>
      </c>
      <c r="Y76" s="26">
        <f>DSUM($B$60:$Y$64,Y$60,$C$73:$D76)</f>
        <v>0</v>
      </c>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row>
    <row r="77" spans="1:80">
      <c r="B77" s="7" t="s">
        <v>79</v>
      </c>
      <c r="C77" s="40" t="s">
        <v>80</v>
      </c>
      <c r="D77" s="40" t="s">
        <v>81</v>
      </c>
      <c r="E77" s="37">
        <f>DSUM($B$60:$Y$64,E$60,$C$73:$D77)</f>
        <v>0</v>
      </c>
      <c r="F77" s="37">
        <f>DSUM($B$60:$Y$64,F$60,$C$73:$D77)</f>
        <v>0</v>
      </c>
      <c r="G77" s="37">
        <f>DSUM($B$60:$Y$64,G$60,$C$73:$D77)</f>
        <v>0</v>
      </c>
      <c r="H77" s="37">
        <f>DSUM($B$60:$Y$64,H$60,$C$73:$D77)</f>
        <v>0</v>
      </c>
      <c r="I77" s="37">
        <f>DSUM($B$60:$Y$64,I$60,$C$73:$D77)</f>
        <v>0</v>
      </c>
      <c r="J77" s="37">
        <f>DSUM($B$60:$Y$64,J$60,$C$73:$D77)</f>
        <v>0</v>
      </c>
      <c r="K77" s="37">
        <f>DSUM($B$60:$Y$64,K$60,$C$73:$D77)</f>
        <v>0</v>
      </c>
      <c r="L77" s="37">
        <f>DSUM($B$60:$Y$64,L$60,$C$73:$D77)</f>
        <v>0</v>
      </c>
      <c r="M77" s="37">
        <f>DSUM($B$60:$Y$64,M$60,$C$73:$D77)</f>
        <v>0</v>
      </c>
      <c r="N77" s="37">
        <f>DSUM($B$60:$Y$64,N$60,$C$73:$D77)</f>
        <v>0</v>
      </c>
      <c r="O77" s="37">
        <f>DSUM($B$60:$Y$64,O$60,$C$73:$D77)</f>
        <v>0</v>
      </c>
      <c r="P77" s="37">
        <f>DSUM($B$60:$Y$64,P$60,$C$73:$D77)</f>
        <v>0</v>
      </c>
      <c r="Q77" s="37">
        <f>DSUM($B$60:$Y$64,Q$60,$C$73:$D77)</f>
        <v>0</v>
      </c>
      <c r="R77" s="37">
        <f>DSUM($B$60:$Y$64,R$60,$C$73:$D77)</f>
        <v>0</v>
      </c>
      <c r="S77" s="37">
        <f>DSUM($B$60:$Y$64,S$60,$C$73:$D77)</f>
        <v>0</v>
      </c>
      <c r="T77" s="37">
        <f>DSUM($B$60:$Y$64,T$60,$C$73:$D77)</f>
        <v>0</v>
      </c>
      <c r="U77" s="37">
        <f>DSUM($B$60:$Y$64,U$60,$C$73:$D77)</f>
        <v>0</v>
      </c>
      <c r="V77" s="37">
        <f>DSUM($B$60:$Y$64,V$60,$C$73:$D77)</f>
        <v>0</v>
      </c>
      <c r="W77" s="37">
        <f>DSUM($B$60:$Y$64,W$60,$C$73:$D77)</f>
        <v>0</v>
      </c>
      <c r="X77" s="37">
        <f>DSUM($B$60:$Y$64,X$60,$C$73:$D77)</f>
        <v>0</v>
      </c>
      <c r="Y77" s="26">
        <f>DSUM($B$60:$Y$64,Y$60,$C$73:$D77)</f>
        <v>0</v>
      </c>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c r="BW77"/>
      <c r="BX77"/>
      <c r="BY77"/>
      <c r="BZ77"/>
      <c r="CA77"/>
    </row>
    <row r="78" spans="1:80">
      <c r="B78" s="7" t="s">
        <v>82</v>
      </c>
      <c r="C78" s="40" t="s">
        <v>83</v>
      </c>
      <c r="D78" s="40" t="s">
        <v>84</v>
      </c>
      <c r="E78" s="37">
        <f ca="1">DSUM($B$60:$Y$64,E$60,$C$73:$D78)</f>
        <v>1.5878243109267591</v>
      </c>
      <c r="F78" s="37">
        <f ca="1">DSUM($B$60:$Y$64,F$60,$C$73:$D78)</f>
        <v>1.973720860798019</v>
      </c>
      <c r="G78" s="37">
        <f ca="1">DSUM($B$60:$Y$64,G$60,$C$73:$D78)</f>
        <v>2.4425253294795257</v>
      </c>
      <c r="H78" s="37">
        <f ca="1">DSUM($B$60:$Y$64,H$60,$C$73:$D78)</f>
        <v>2.8640697429452451</v>
      </c>
      <c r="I78" s="37">
        <f ca="1">DSUM($B$60:$Y$64,I$60,$C$73:$D78)</f>
        <v>3.2969793671797176</v>
      </c>
      <c r="J78" s="37">
        <f ca="1">DSUM($B$60:$Y$64,J$60,$C$73:$D78)</f>
        <v>3.8869813712632131</v>
      </c>
      <c r="K78" s="37">
        <f ca="1">DSUM($B$60:$Y$64,K$60,$C$73:$D78)</f>
        <v>4.2955051225759364</v>
      </c>
      <c r="L78" s="37">
        <f ca="1">DSUM($B$60:$Y$64,L$60,$C$73:$D78)</f>
        <v>4.416903776743978</v>
      </c>
      <c r="M78" s="37">
        <f ca="1">DSUM($B$60:$Y$64,M$60,$C$73:$D78)</f>
        <v>4.1871993725452947</v>
      </c>
      <c r="N78" s="37">
        <f ca="1">DSUM($B$60:$Y$64,N$60,$C$73:$D78)</f>
        <v>3.6185751966941924</v>
      </c>
      <c r="O78" s="37">
        <f ca="1">DSUM($B$60:$Y$64,O$60,$C$73:$D78)</f>
        <v>2.8143809982852823</v>
      </c>
      <c r="P78" s="37">
        <f ca="1">DSUM($B$60:$Y$64,P$60,$C$73:$D78)</f>
        <v>1.9406604178801721</v>
      </c>
      <c r="Q78" s="37">
        <f ca="1">DSUM($B$60:$Y$64,Q$60,$C$73:$D78)</f>
        <v>1.166471484995141</v>
      </c>
      <c r="R78" s="37">
        <f ca="1">DSUM($B$60:$Y$64,R$60,$C$73:$D78)</f>
        <v>0.59972804070179242</v>
      </c>
      <c r="S78" s="37">
        <f ca="1">DSUM($B$60:$Y$64,S$60,$C$73:$D78)</f>
        <v>0.2583500141031842</v>
      </c>
      <c r="T78" s="37">
        <f ca="1">DSUM($B$60:$Y$64,T$60,$C$73:$D78)</f>
        <v>9.1135552347295104E-2</v>
      </c>
      <c r="U78" s="37">
        <f ca="1">DSUM($B$60:$Y$64,U$60,$C$73:$D78)</f>
        <v>2.5670179478628329E-2</v>
      </c>
      <c r="V78" s="37">
        <f ca="1">DSUM($B$60:$Y$64,V$60,$C$73:$D78)</f>
        <v>5.6163971833988868E-3</v>
      </c>
      <c r="W78" s="37">
        <f ca="1">DSUM($B$60:$Y$64,W$60,$C$73:$D78)</f>
        <v>9.2670111742831668E-4</v>
      </c>
      <c r="X78" s="37">
        <f ca="1">DSUM($B$60:$Y$64,X$60,$C$73:$D78)</f>
        <v>1.1166060770686447E-4</v>
      </c>
      <c r="Y78" s="26">
        <f ca="1">DSUM($B$60:$Y$64,Y$60,$C$73:$D78)</f>
        <v>41.564552051526498</v>
      </c>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row>
    <row r="79" spans="1:80">
      <c r="B79" s="7" t="s">
        <v>85</v>
      </c>
      <c r="C79" s="40" t="s">
        <v>86</v>
      </c>
      <c r="D79" s="40" t="s">
        <v>87</v>
      </c>
      <c r="E79" s="37">
        <f ca="1">DSUM($B$60:$Y$64,E$60,$C$73:$D79)</f>
        <v>1.5878243109267591</v>
      </c>
      <c r="F79" s="37">
        <f ca="1">DSUM($B$60:$Y$64,F$60,$C$73:$D79)</f>
        <v>1.973720860798019</v>
      </c>
      <c r="G79" s="37">
        <f ca="1">DSUM($B$60:$Y$64,G$60,$C$73:$D79)</f>
        <v>2.4425253294795257</v>
      </c>
      <c r="H79" s="37">
        <f ca="1">DSUM($B$60:$Y$64,H$60,$C$73:$D79)</f>
        <v>2.8640697429452451</v>
      </c>
      <c r="I79" s="37">
        <f ca="1">DSUM($B$60:$Y$64,I$60,$C$73:$D79)</f>
        <v>3.2969793671797176</v>
      </c>
      <c r="J79" s="37">
        <f ca="1">DSUM($B$60:$Y$64,J$60,$C$73:$D79)</f>
        <v>3.8869813712632131</v>
      </c>
      <c r="K79" s="37">
        <f ca="1">DSUM($B$60:$Y$64,K$60,$C$73:$D79)</f>
        <v>4.2955051225759364</v>
      </c>
      <c r="L79" s="37">
        <f ca="1">DSUM($B$60:$Y$64,L$60,$C$73:$D79)</f>
        <v>4.416903776743978</v>
      </c>
      <c r="M79" s="37">
        <f ca="1">DSUM($B$60:$Y$64,M$60,$C$73:$D79)</f>
        <v>4.1871993725452947</v>
      </c>
      <c r="N79" s="37">
        <f ca="1">DSUM($B$60:$Y$64,N$60,$C$73:$D79)</f>
        <v>3.6185751966941924</v>
      </c>
      <c r="O79" s="37">
        <f ca="1">DSUM($B$60:$Y$64,O$60,$C$73:$D79)</f>
        <v>2.8143809982852823</v>
      </c>
      <c r="P79" s="37">
        <f ca="1">DSUM($B$60:$Y$64,P$60,$C$73:$D79)</f>
        <v>1.9406604178801721</v>
      </c>
      <c r="Q79" s="37">
        <f ca="1">DSUM($B$60:$Y$64,Q$60,$C$73:$D79)</f>
        <v>1.166471484995141</v>
      </c>
      <c r="R79" s="37">
        <f ca="1">DSUM($B$60:$Y$64,R$60,$C$73:$D79)</f>
        <v>0.59972804070179242</v>
      </c>
      <c r="S79" s="37">
        <f ca="1">DSUM($B$60:$Y$64,S$60,$C$73:$D79)</f>
        <v>0.2583500141031842</v>
      </c>
      <c r="T79" s="37">
        <f ca="1">DSUM($B$60:$Y$64,T$60,$C$73:$D79)</f>
        <v>9.1135552347295104E-2</v>
      </c>
      <c r="U79" s="37">
        <f ca="1">DSUM($B$60:$Y$64,U$60,$C$73:$D79)</f>
        <v>2.5670179478628329E-2</v>
      </c>
      <c r="V79" s="37">
        <f ca="1">DSUM($B$60:$Y$64,V$60,$C$73:$D79)</f>
        <v>5.6163971833988868E-3</v>
      </c>
      <c r="W79" s="37">
        <f ca="1">DSUM($B$60:$Y$64,W$60,$C$73:$D79)</f>
        <v>9.2670111742831668E-4</v>
      </c>
      <c r="X79" s="37">
        <f ca="1">DSUM($B$60:$Y$64,X$60,$C$73:$D79)</f>
        <v>1.1166060770686447E-4</v>
      </c>
      <c r="Y79" s="26">
        <f ca="1">DSUM($B$60:$Y$64,Y$60,$C$73:$D79)</f>
        <v>41.564552051526498</v>
      </c>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c r="BW79"/>
      <c r="BX79"/>
      <c r="BY79"/>
      <c r="BZ79"/>
      <c r="CA79"/>
    </row>
    <row r="80" spans="1:80">
      <c r="B80" s="7" t="s">
        <v>88</v>
      </c>
      <c r="C80" s="40" t="s">
        <v>89</v>
      </c>
      <c r="D80" s="40" t="s">
        <v>90</v>
      </c>
      <c r="E80" s="37">
        <f ca="1">DSUM($B$60:$Y$64,E$60,$C$73:$D80)</f>
        <v>1.5878243109267591</v>
      </c>
      <c r="F80" s="37">
        <f ca="1">DSUM($B$60:$Y$64,F$60,$C$73:$D80)</f>
        <v>1.973720860798019</v>
      </c>
      <c r="G80" s="37">
        <f ca="1">DSUM($B$60:$Y$64,G$60,$C$73:$D80)</f>
        <v>2.4425253294795257</v>
      </c>
      <c r="H80" s="37">
        <f ca="1">DSUM($B$60:$Y$64,H$60,$C$73:$D80)</f>
        <v>2.8640697429452451</v>
      </c>
      <c r="I80" s="37">
        <f ca="1">DSUM($B$60:$Y$64,I$60,$C$73:$D80)</f>
        <v>3.2969793671797176</v>
      </c>
      <c r="J80" s="37">
        <f ca="1">DSUM($B$60:$Y$64,J$60,$C$73:$D80)</f>
        <v>3.8869813712632131</v>
      </c>
      <c r="K80" s="37">
        <f ca="1">DSUM($B$60:$Y$64,K$60,$C$73:$D80)</f>
        <v>4.2955051225759364</v>
      </c>
      <c r="L80" s="37">
        <f ca="1">DSUM($B$60:$Y$64,L$60,$C$73:$D80)</f>
        <v>4.416903776743978</v>
      </c>
      <c r="M80" s="37">
        <f ca="1">DSUM($B$60:$Y$64,M$60,$C$73:$D80)</f>
        <v>4.1871993725452947</v>
      </c>
      <c r="N80" s="37">
        <f ca="1">DSUM($B$60:$Y$64,N$60,$C$73:$D80)</f>
        <v>3.6185751966941924</v>
      </c>
      <c r="O80" s="37">
        <f ca="1">DSUM($B$60:$Y$64,O$60,$C$73:$D80)</f>
        <v>2.8143809982852823</v>
      </c>
      <c r="P80" s="37">
        <f ca="1">DSUM($B$60:$Y$64,P$60,$C$73:$D80)</f>
        <v>1.9406604178801721</v>
      </c>
      <c r="Q80" s="37">
        <f ca="1">DSUM($B$60:$Y$64,Q$60,$C$73:$D80)</f>
        <v>1.166471484995141</v>
      </c>
      <c r="R80" s="37">
        <f ca="1">DSUM($B$60:$Y$64,R$60,$C$73:$D80)</f>
        <v>0.59972804070179242</v>
      </c>
      <c r="S80" s="37">
        <f ca="1">DSUM($B$60:$Y$64,S$60,$C$73:$D80)</f>
        <v>0.2583500141031842</v>
      </c>
      <c r="T80" s="37">
        <f ca="1">DSUM($B$60:$Y$64,T$60,$C$73:$D80)</f>
        <v>9.1135552347295104E-2</v>
      </c>
      <c r="U80" s="37">
        <f ca="1">DSUM($B$60:$Y$64,U$60,$C$73:$D80)</f>
        <v>2.5670179478628329E-2</v>
      </c>
      <c r="V80" s="37">
        <f ca="1">DSUM($B$60:$Y$64,V$60,$C$73:$D80)</f>
        <v>5.6163971833988868E-3</v>
      </c>
      <c r="W80" s="37">
        <f ca="1">DSUM($B$60:$Y$64,W$60,$C$73:$D80)</f>
        <v>9.2670111742831668E-4</v>
      </c>
      <c r="X80" s="37">
        <f ca="1">DSUM($B$60:$Y$64,X$60,$C$73:$D80)</f>
        <v>1.1166060770686447E-4</v>
      </c>
      <c r="Y80" s="26">
        <f ca="1">DSUM($B$60:$Y$64,Y$60,$C$73:$D80)</f>
        <v>41.564552051526498</v>
      </c>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c r="BW80"/>
      <c r="BX80"/>
      <c r="BY80"/>
      <c r="BZ80"/>
      <c r="CA80"/>
    </row>
    <row r="81" spans="2:79">
      <c r="B81" s="7" t="s">
        <v>91</v>
      </c>
      <c r="C81" s="40" t="s">
        <v>92</v>
      </c>
      <c r="D81" s="40" t="s">
        <v>93</v>
      </c>
      <c r="E81" s="37">
        <f ca="1">DSUM($B$60:$Y$64,E$60,$C$73:$D81)</f>
        <v>1.5878243109267591</v>
      </c>
      <c r="F81" s="37">
        <f ca="1">DSUM($B$60:$Y$64,F$60,$C$73:$D81)</f>
        <v>1.973720860798019</v>
      </c>
      <c r="G81" s="37">
        <f ca="1">DSUM($B$60:$Y$64,G$60,$C$73:$D81)</f>
        <v>2.4425253294795257</v>
      </c>
      <c r="H81" s="37">
        <f ca="1">DSUM($B$60:$Y$64,H$60,$C$73:$D81)</f>
        <v>2.8640697429452451</v>
      </c>
      <c r="I81" s="37">
        <f ca="1">DSUM($B$60:$Y$64,I$60,$C$73:$D81)</f>
        <v>3.2969793671797176</v>
      </c>
      <c r="J81" s="37">
        <f ca="1">DSUM($B$60:$Y$64,J$60,$C$73:$D81)</f>
        <v>3.8869813712632131</v>
      </c>
      <c r="K81" s="37">
        <f ca="1">DSUM($B$60:$Y$64,K$60,$C$73:$D81)</f>
        <v>4.2955051225759364</v>
      </c>
      <c r="L81" s="37">
        <f ca="1">DSUM($B$60:$Y$64,L$60,$C$73:$D81)</f>
        <v>4.416903776743978</v>
      </c>
      <c r="M81" s="37">
        <f ca="1">DSUM($B$60:$Y$64,M$60,$C$73:$D81)</f>
        <v>4.1871993725452947</v>
      </c>
      <c r="N81" s="37">
        <f ca="1">DSUM($B$60:$Y$64,N$60,$C$73:$D81)</f>
        <v>3.6185751966941924</v>
      </c>
      <c r="O81" s="37">
        <f ca="1">DSUM($B$60:$Y$64,O$60,$C$73:$D81)</f>
        <v>2.8143809982852823</v>
      </c>
      <c r="P81" s="37">
        <f ca="1">DSUM($B$60:$Y$64,P$60,$C$73:$D81)</f>
        <v>1.9406604178801721</v>
      </c>
      <c r="Q81" s="37">
        <f ca="1">DSUM($B$60:$Y$64,Q$60,$C$73:$D81)</f>
        <v>1.166471484995141</v>
      </c>
      <c r="R81" s="37">
        <f ca="1">DSUM($B$60:$Y$64,R$60,$C$73:$D81)</f>
        <v>0.59972804070179242</v>
      </c>
      <c r="S81" s="37">
        <f ca="1">DSUM($B$60:$Y$64,S$60,$C$73:$D81)</f>
        <v>0.2583500141031842</v>
      </c>
      <c r="T81" s="37">
        <f ca="1">DSUM($B$60:$Y$64,T$60,$C$73:$D81)</f>
        <v>9.1135552347295104E-2</v>
      </c>
      <c r="U81" s="37">
        <f ca="1">DSUM($B$60:$Y$64,U$60,$C$73:$D81)</f>
        <v>2.5670179478628329E-2</v>
      </c>
      <c r="V81" s="37">
        <f ca="1">DSUM($B$60:$Y$64,V$60,$C$73:$D81)</f>
        <v>5.6163971833988868E-3</v>
      </c>
      <c r="W81" s="37">
        <f ca="1">DSUM($B$60:$Y$64,W$60,$C$73:$D81)</f>
        <v>9.2670111742831668E-4</v>
      </c>
      <c r="X81" s="37">
        <f ca="1">DSUM($B$60:$Y$64,X$60,$C$73:$D81)</f>
        <v>1.1166060770686447E-4</v>
      </c>
      <c r="Y81" s="26">
        <f ca="1">DSUM($B$60:$Y$64,Y$60,$C$73:$D81)</f>
        <v>41.564552051526498</v>
      </c>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row>
    <row r="82" spans="2:79">
      <c r="B82" s="7" t="s">
        <v>94</v>
      </c>
      <c r="C82" s="40" t="s">
        <v>95</v>
      </c>
      <c r="D82" s="40" t="s">
        <v>96</v>
      </c>
      <c r="E82" s="37">
        <f ca="1">DSUM($B$60:$Y$64,E$60,$C$73:$D82)</f>
        <v>1.5878243109267591</v>
      </c>
      <c r="F82" s="37">
        <f ca="1">DSUM($B$60:$Y$64,F$60,$C$73:$D82)</f>
        <v>1.973720860798019</v>
      </c>
      <c r="G82" s="37">
        <f ca="1">DSUM($B$60:$Y$64,G$60,$C$73:$D82)</f>
        <v>2.4425253294795257</v>
      </c>
      <c r="H82" s="37">
        <f ca="1">DSUM($B$60:$Y$64,H$60,$C$73:$D82)</f>
        <v>2.8640697429452451</v>
      </c>
      <c r="I82" s="37">
        <f ca="1">DSUM($B$60:$Y$64,I$60,$C$73:$D82)</f>
        <v>3.2969793671797176</v>
      </c>
      <c r="J82" s="37">
        <f ca="1">DSUM($B$60:$Y$64,J$60,$C$73:$D82)</f>
        <v>3.8869813712632131</v>
      </c>
      <c r="K82" s="37">
        <f ca="1">DSUM($B$60:$Y$64,K$60,$C$73:$D82)</f>
        <v>4.2955051225759364</v>
      </c>
      <c r="L82" s="37">
        <f ca="1">DSUM($B$60:$Y$64,L$60,$C$73:$D82)</f>
        <v>4.416903776743978</v>
      </c>
      <c r="M82" s="37">
        <f ca="1">DSUM($B$60:$Y$64,M$60,$C$73:$D82)</f>
        <v>4.1871993725452947</v>
      </c>
      <c r="N82" s="37">
        <f ca="1">DSUM($B$60:$Y$64,N$60,$C$73:$D82)</f>
        <v>3.6185751966941924</v>
      </c>
      <c r="O82" s="37">
        <f ca="1">DSUM($B$60:$Y$64,O$60,$C$73:$D82)</f>
        <v>2.8143809982852823</v>
      </c>
      <c r="P82" s="37">
        <f ca="1">DSUM($B$60:$Y$64,P$60,$C$73:$D82)</f>
        <v>1.9406604178801721</v>
      </c>
      <c r="Q82" s="37">
        <f ca="1">DSUM($B$60:$Y$64,Q$60,$C$73:$D82)</f>
        <v>1.166471484995141</v>
      </c>
      <c r="R82" s="37">
        <f ca="1">DSUM($B$60:$Y$64,R$60,$C$73:$D82)</f>
        <v>0.59972804070179242</v>
      </c>
      <c r="S82" s="37">
        <f ca="1">DSUM($B$60:$Y$64,S$60,$C$73:$D82)</f>
        <v>0.2583500141031842</v>
      </c>
      <c r="T82" s="37">
        <f ca="1">DSUM($B$60:$Y$64,T$60,$C$73:$D82)</f>
        <v>9.1135552347295104E-2</v>
      </c>
      <c r="U82" s="37">
        <f ca="1">DSUM($B$60:$Y$64,U$60,$C$73:$D82)</f>
        <v>2.5670179478628329E-2</v>
      </c>
      <c r="V82" s="37">
        <f ca="1">DSUM($B$60:$Y$64,V$60,$C$73:$D82)</f>
        <v>5.6163971833988868E-3</v>
      </c>
      <c r="W82" s="37">
        <f ca="1">DSUM($B$60:$Y$64,W$60,$C$73:$D82)</f>
        <v>9.2670111742831668E-4</v>
      </c>
      <c r="X82" s="37">
        <f ca="1">DSUM($B$60:$Y$64,X$60,$C$73:$D82)</f>
        <v>1.1166060770686447E-4</v>
      </c>
      <c r="Y82" s="26">
        <f ca="1">DSUM($B$60:$Y$64,Y$60,$C$73:$D82)</f>
        <v>41.564552051526498</v>
      </c>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c r="BW82"/>
      <c r="BX82"/>
      <c r="BY82"/>
      <c r="BZ82"/>
      <c r="CA82"/>
    </row>
    <row r="83" spans="2:79">
      <c r="B83" s="7" t="s">
        <v>97</v>
      </c>
      <c r="C83" s="40" t="s">
        <v>98</v>
      </c>
      <c r="D83" s="40" t="s">
        <v>99</v>
      </c>
      <c r="E83" s="37">
        <f ca="1">DSUM($B$60:$Y$64,E$60,$C$73:$D83)</f>
        <v>1.5878243109267591</v>
      </c>
      <c r="F83" s="37">
        <f ca="1">DSUM($B$60:$Y$64,F$60,$C$73:$D83)</f>
        <v>1.973720860798019</v>
      </c>
      <c r="G83" s="37">
        <f ca="1">DSUM($B$60:$Y$64,G$60,$C$73:$D83)</f>
        <v>2.4425253294795257</v>
      </c>
      <c r="H83" s="37">
        <f ca="1">DSUM($B$60:$Y$64,H$60,$C$73:$D83)</f>
        <v>2.8640697429452451</v>
      </c>
      <c r="I83" s="37">
        <f ca="1">DSUM($B$60:$Y$64,I$60,$C$73:$D83)</f>
        <v>3.2969793671797176</v>
      </c>
      <c r="J83" s="37">
        <f ca="1">DSUM($B$60:$Y$64,J$60,$C$73:$D83)</f>
        <v>3.8869813712632131</v>
      </c>
      <c r="K83" s="37">
        <f ca="1">DSUM($B$60:$Y$64,K$60,$C$73:$D83)</f>
        <v>4.2955051225759364</v>
      </c>
      <c r="L83" s="37">
        <f ca="1">DSUM($B$60:$Y$64,L$60,$C$73:$D83)</f>
        <v>4.416903776743978</v>
      </c>
      <c r="M83" s="37">
        <f ca="1">DSUM($B$60:$Y$64,M$60,$C$73:$D83)</f>
        <v>4.1871993725452947</v>
      </c>
      <c r="N83" s="37">
        <f ca="1">DSUM($B$60:$Y$64,N$60,$C$73:$D83)</f>
        <v>3.6185751966941924</v>
      </c>
      <c r="O83" s="37">
        <f ca="1">DSUM($B$60:$Y$64,O$60,$C$73:$D83)</f>
        <v>2.8143809982852823</v>
      </c>
      <c r="P83" s="37">
        <f ca="1">DSUM($B$60:$Y$64,P$60,$C$73:$D83)</f>
        <v>1.9406604178801721</v>
      </c>
      <c r="Q83" s="37">
        <f ca="1">DSUM($B$60:$Y$64,Q$60,$C$73:$D83)</f>
        <v>1.166471484995141</v>
      </c>
      <c r="R83" s="37">
        <f ca="1">DSUM($B$60:$Y$64,R$60,$C$73:$D83)</f>
        <v>0.59972804070179242</v>
      </c>
      <c r="S83" s="37">
        <f ca="1">DSUM($B$60:$Y$64,S$60,$C$73:$D83)</f>
        <v>0.2583500141031842</v>
      </c>
      <c r="T83" s="37">
        <f ca="1">DSUM($B$60:$Y$64,T$60,$C$73:$D83)</f>
        <v>9.1135552347295104E-2</v>
      </c>
      <c r="U83" s="37">
        <f ca="1">DSUM($B$60:$Y$64,U$60,$C$73:$D83)</f>
        <v>2.5670179478628329E-2</v>
      </c>
      <c r="V83" s="37">
        <f ca="1">DSUM($B$60:$Y$64,V$60,$C$73:$D83)</f>
        <v>5.6163971833988868E-3</v>
      </c>
      <c r="W83" s="37">
        <f ca="1">DSUM($B$60:$Y$64,W$60,$C$73:$D83)</f>
        <v>9.2670111742831668E-4</v>
      </c>
      <c r="X83" s="37">
        <f ca="1">DSUM($B$60:$Y$64,X$60,$C$73:$D83)</f>
        <v>1.1166060770686447E-4</v>
      </c>
      <c r="Y83" s="26">
        <f ca="1">DSUM($B$60:$Y$64,Y$60,$C$73:$D83)</f>
        <v>41.564552051526498</v>
      </c>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row>
    <row r="84" spans="2:79">
      <c r="B84" s="7" t="s">
        <v>100</v>
      </c>
      <c r="C84" s="40" t="s">
        <v>101</v>
      </c>
      <c r="D84" s="40" t="s">
        <v>102</v>
      </c>
      <c r="E84" s="37">
        <f ca="1">DSUM($B$60:$Y$64,E$60,$C$73:$D84)</f>
        <v>1.5878243109267591</v>
      </c>
      <c r="F84" s="37">
        <f ca="1">DSUM($B$60:$Y$64,F$60,$C$73:$D84)</f>
        <v>1.973720860798019</v>
      </c>
      <c r="G84" s="37">
        <f ca="1">DSUM($B$60:$Y$64,G$60,$C$73:$D84)</f>
        <v>2.4425253294795257</v>
      </c>
      <c r="H84" s="37">
        <f ca="1">DSUM($B$60:$Y$64,H$60,$C$73:$D84)</f>
        <v>2.8640697429452451</v>
      </c>
      <c r="I84" s="37">
        <f ca="1">DSUM($B$60:$Y$64,I$60,$C$73:$D84)</f>
        <v>3.2969793671797176</v>
      </c>
      <c r="J84" s="37">
        <f ca="1">DSUM($B$60:$Y$64,J$60,$C$73:$D84)</f>
        <v>3.8869813712632131</v>
      </c>
      <c r="K84" s="37">
        <f ca="1">DSUM($B$60:$Y$64,K$60,$C$73:$D84)</f>
        <v>4.2955051225759364</v>
      </c>
      <c r="L84" s="37">
        <f ca="1">DSUM($B$60:$Y$64,L$60,$C$73:$D84)</f>
        <v>4.416903776743978</v>
      </c>
      <c r="M84" s="37">
        <f ca="1">DSUM($B$60:$Y$64,M$60,$C$73:$D84)</f>
        <v>4.1871993725452947</v>
      </c>
      <c r="N84" s="37">
        <f ca="1">DSUM($B$60:$Y$64,N$60,$C$73:$D84)</f>
        <v>3.6185751966941924</v>
      </c>
      <c r="O84" s="37">
        <f ca="1">DSUM($B$60:$Y$64,O$60,$C$73:$D84)</f>
        <v>2.8143809982852823</v>
      </c>
      <c r="P84" s="37">
        <f ca="1">DSUM($B$60:$Y$64,P$60,$C$73:$D84)</f>
        <v>1.9406604178801721</v>
      </c>
      <c r="Q84" s="37">
        <f ca="1">DSUM($B$60:$Y$64,Q$60,$C$73:$D84)</f>
        <v>1.166471484995141</v>
      </c>
      <c r="R84" s="37">
        <f ca="1">DSUM($B$60:$Y$64,R$60,$C$73:$D84)</f>
        <v>0.59972804070179242</v>
      </c>
      <c r="S84" s="37">
        <f ca="1">DSUM($B$60:$Y$64,S$60,$C$73:$D84)</f>
        <v>0.2583500141031842</v>
      </c>
      <c r="T84" s="37">
        <f ca="1">DSUM($B$60:$Y$64,T$60,$C$73:$D84)</f>
        <v>9.1135552347295104E-2</v>
      </c>
      <c r="U84" s="37">
        <f ca="1">DSUM($B$60:$Y$64,U$60,$C$73:$D84)</f>
        <v>2.5670179478628329E-2</v>
      </c>
      <c r="V84" s="37">
        <f ca="1">DSUM($B$60:$Y$64,V$60,$C$73:$D84)</f>
        <v>5.6163971833988868E-3</v>
      </c>
      <c r="W84" s="37">
        <f ca="1">DSUM($B$60:$Y$64,W$60,$C$73:$D84)</f>
        <v>9.2670111742831668E-4</v>
      </c>
      <c r="X84" s="37">
        <f ca="1">DSUM($B$60:$Y$64,X$60,$C$73:$D84)</f>
        <v>1.1166060770686447E-4</v>
      </c>
      <c r="Y84" s="26">
        <f ca="1">DSUM($B$60:$Y$64,Y$60,$C$73:$D84)</f>
        <v>41.564552051526498</v>
      </c>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c r="BW84"/>
      <c r="BX84"/>
      <c r="BY84"/>
      <c r="BZ84"/>
      <c r="CA84"/>
    </row>
    <row r="85" spans="2:79">
      <c r="B85" s="7" t="s">
        <v>103</v>
      </c>
      <c r="C85" s="40" t="s">
        <v>104</v>
      </c>
      <c r="D85" s="40" t="s">
        <v>105</v>
      </c>
      <c r="E85" s="37">
        <f ca="1">DSUM($B$60:$Y$64,E$60,$C$73:$D85)</f>
        <v>1.5878243109267591</v>
      </c>
      <c r="F85" s="37">
        <f ca="1">DSUM($B$60:$Y$64,F$60,$C$73:$D85)</f>
        <v>1.973720860798019</v>
      </c>
      <c r="G85" s="37">
        <f ca="1">DSUM($B$60:$Y$64,G$60,$C$73:$D85)</f>
        <v>2.4425253294795257</v>
      </c>
      <c r="H85" s="37">
        <f ca="1">DSUM($B$60:$Y$64,H$60,$C$73:$D85)</f>
        <v>2.8640697429452451</v>
      </c>
      <c r="I85" s="37">
        <f ca="1">DSUM($B$60:$Y$64,I$60,$C$73:$D85)</f>
        <v>3.2969793671797176</v>
      </c>
      <c r="J85" s="37">
        <f ca="1">DSUM($B$60:$Y$64,J$60,$C$73:$D85)</f>
        <v>3.8869813712632131</v>
      </c>
      <c r="K85" s="37">
        <f ca="1">DSUM($B$60:$Y$64,K$60,$C$73:$D85)</f>
        <v>4.2955051225759364</v>
      </c>
      <c r="L85" s="37">
        <f ca="1">DSUM($B$60:$Y$64,L$60,$C$73:$D85)</f>
        <v>4.416903776743978</v>
      </c>
      <c r="M85" s="37">
        <f ca="1">DSUM($B$60:$Y$64,M$60,$C$73:$D85)</f>
        <v>4.1871993725452947</v>
      </c>
      <c r="N85" s="37">
        <f ca="1">DSUM($B$60:$Y$64,N$60,$C$73:$D85)</f>
        <v>3.6185751966941924</v>
      </c>
      <c r="O85" s="37">
        <f ca="1">DSUM($B$60:$Y$64,O$60,$C$73:$D85)</f>
        <v>2.8143809982852823</v>
      </c>
      <c r="P85" s="37">
        <f ca="1">DSUM($B$60:$Y$64,P$60,$C$73:$D85)</f>
        <v>1.9406604178801721</v>
      </c>
      <c r="Q85" s="37">
        <f ca="1">DSUM($B$60:$Y$64,Q$60,$C$73:$D85)</f>
        <v>1.166471484995141</v>
      </c>
      <c r="R85" s="37">
        <f ca="1">DSUM($B$60:$Y$64,R$60,$C$73:$D85)</f>
        <v>0.59972804070179242</v>
      </c>
      <c r="S85" s="37">
        <f ca="1">DSUM($B$60:$Y$64,S$60,$C$73:$D85)</f>
        <v>0.2583500141031842</v>
      </c>
      <c r="T85" s="37">
        <f ca="1">DSUM($B$60:$Y$64,T$60,$C$73:$D85)</f>
        <v>9.1135552347295104E-2</v>
      </c>
      <c r="U85" s="37">
        <f ca="1">DSUM($B$60:$Y$64,U$60,$C$73:$D85)</f>
        <v>2.5670179478628329E-2</v>
      </c>
      <c r="V85" s="37">
        <f ca="1">DSUM($B$60:$Y$64,V$60,$C$73:$D85)</f>
        <v>5.6163971833988868E-3</v>
      </c>
      <c r="W85" s="37">
        <f ca="1">DSUM($B$60:$Y$64,W$60,$C$73:$D85)</f>
        <v>9.2670111742831668E-4</v>
      </c>
      <c r="X85" s="37">
        <f ca="1">DSUM($B$60:$Y$64,X$60,$C$73:$D85)</f>
        <v>1.1166060770686447E-4</v>
      </c>
      <c r="Y85" s="26">
        <f ca="1">DSUM($B$60:$Y$64,Y$60,$C$73:$D85)</f>
        <v>41.564552051526498</v>
      </c>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c r="BW85"/>
      <c r="BX85"/>
      <c r="BY85"/>
      <c r="BZ85"/>
      <c r="CA85"/>
    </row>
    <row r="86" spans="2:79">
      <c r="B86" s="7" t="s">
        <v>106</v>
      </c>
      <c r="C86" s="40" t="s">
        <v>107</v>
      </c>
      <c r="D86" s="40" t="s">
        <v>108</v>
      </c>
      <c r="E86" s="37">
        <f ca="1">DSUM($B$60:$Y$64,E$60,$C$73:$D86)</f>
        <v>1.5878243109267591</v>
      </c>
      <c r="F86" s="37">
        <f ca="1">DSUM($B$60:$Y$64,F$60,$C$73:$D86)</f>
        <v>1.973720860798019</v>
      </c>
      <c r="G86" s="37">
        <f ca="1">DSUM($B$60:$Y$64,G$60,$C$73:$D86)</f>
        <v>2.4425253294795257</v>
      </c>
      <c r="H86" s="37">
        <f ca="1">DSUM($B$60:$Y$64,H$60,$C$73:$D86)</f>
        <v>2.8640697429452451</v>
      </c>
      <c r="I86" s="37">
        <f ca="1">DSUM($B$60:$Y$64,I$60,$C$73:$D86)</f>
        <v>3.2969793671797176</v>
      </c>
      <c r="J86" s="37">
        <f ca="1">DSUM($B$60:$Y$64,J$60,$C$73:$D86)</f>
        <v>3.8869813712632131</v>
      </c>
      <c r="K86" s="37">
        <f ca="1">DSUM($B$60:$Y$64,K$60,$C$73:$D86)</f>
        <v>4.2955051225759364</v>
      </c>
      <c r="L86" s="37">
        <f ca="1">DSUM($B$60:$Y$64,L$60,$C$73:$D86)</f>
        <v>4.416903776743978</v>
      </c>
      <c r="M86" s="37">
        <f ca="1">DSUM($B$60:$Y$64,M$60,$C$73:$D86)</f>
        <v>4.1871993725452947</v>
      </c>
      <c r="N86" s="37">
        <f ca="1">DSUM($B$60:$Y$64,N$60,$C$73:$D86)</f>
        <v>3.6185751966941924</v>
      </c>
      <c r="O86" s="37">
        <f ca="1">DSUM($B$60:$Y$64,O$60,$C$73:$D86)</f>
        <v>2.8143809982852823</v>
      </c>
      <c r="P86" s="37">
        <f ca="1">DSUM($B$60:$Y$64,P$60,$C$73:$D86)</f>
        <v>1.9406604178801721</v>
      </c>
      <c r="Q86" s="37">
        <f ca="1">DSUM($B$60:$Y$64,Q$60,$C$73:$D86)</f>
        <v>1.166471484995141</v>
      </c>
      <c r="R86" s="37">
        <f ca="1">DSUM($B$60:$Y$64,R$60,$C$73:$D86)</f>
        <v>0.59972804070179242</v>
      </c>
      <c r="S86" s="37">
        <f ca="1">DSUM($B$60:$Y$64,S$60,$C$73:$D86)</f>
        <v>0.2583500141031842</v>
      </c>
      <c r="T86" s="37">
        <f ca="1">DSUM($B$60:$Y$64,T$60,$C$73:$D86)</f>
        <v>9.1135552347295104E-2</v>
      </c>
      <c r="U86" s="37">
        <f ca="1">DSUM($B$60:$Y$64,U$60,$C$73:$D86)</f>
        <v>2.5670179478628329E-2</v>
      </c>
      <c r="V86" s="37">
        <f ca="1">DSUM($B$60:$Y$64,V$60,$C$73:$D86)</f>
        <v>5.6163971833988868E-3</v>
      </c>
      <c r="W86" s="37">
        <f ca="1">DSUM($B$60:$Y$64,W$60,$C$73:$D86)</f>
        <v>9.2670111742831668E-4</v>
      </c>
      <c r="X86" s="37">
        <f ca="1">DSUM($B$60:$Y$64,X$60,$C$73:$D86)</f>
        <v>1.1166060770686447E-4</v>
      </c>
      <c r="Y86" s="26">
        <f ca="1">DSUM($B$60:$Y$64,Y$60,$C$73:$D86)</f>
        <v>41.564552051526498</v>
      </c>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c r="BW86"/>
      <c r="BX86"/>
      <c r="BY86"/>
      <c r="BZ86"/>
      <c r="CA86"/>
    </row>
    <row r="87" spans="2:79">
      <c r="B87" s="7" t="s">
        <v>109</v>
      </c>
      <c r="C87" s="40" t="s">
        <v>110</v>
      </c>
      <c r="D87" s="40" t="s">
        <v>111</v>
      </c>
      <c r="E87" s="37">
        <f ca="1">DSUM($B$60:$Y$64,E$60,$C$73:$D87)</f>
        <v>1.5878243109267591</v>
      </c>
      <c r="F87" s="37">
        <f ca="1">DSUM($B$60:$Y$64,F$60,$C$73:$D87)</f>
        <v>1.973720860798019</v>
      </c>
      <c r="G87" s="37">
        <f ca="1">DSUM($B$60:$Y$64,G$60,$C$73:$D87)</f>
        <v>2.4425253294795257</v>
      </c>
      <c r="H87" s="37">
        <f ca="1">DSUM($B$60:$Y$64,H$60,$C$73:$D87)</f>
        <v>2.8640697429452451</v>
      </c>
      <c r="I87" s="37">
        <f ca="1">DSUM($B$60:$Y$64,I$60,$C$73:$D87)</f>
        <v>3.2969793671797176</v>
      </c>
      <c r="J87" s="37">
        <f ca="1">DSUM($B$60:$Y$64,J$60,$C$73:$D87)</f>
        <v>3.8869813712632131</v>
      </c>
      <c r="K87" s="37">
        <f ca="1">DSUM($B$60:$Y$64,K$60,$C$73:$D87)</f>
        <v>4.2955051225759364</v>
      </c>
      <c r="L87" s="37">
        <f ca="1">DSUM($B$60:$Y$64,L$60,$C$73:$D87)</f>
        <v>4.416903776743978</v>
      </c>
      <c r="M87" s="37">
        <f ca="1">DSUM($B$60:$Y$64,M$60,$C$73:$D87)</f>
        <v>4.1871993725452947</v>
      </c>
      <c r="N87" s="37">
        <f ca="1">DSUM($B$60:$Y$64,N$60,$C$73:$D87)</f>
        <v>3.6185751966941924</v>
      </c>
      <c r="O87" s="37">
        <f ca="1">DSUM($B$60:$Y$64,O$60,$C$73:$D87)</f>
        <v>2.8143809982852823</v>
      </c>
      <c r="P87" s="37">
        <f ca="1">DSUM($B$60:$Y$64,P$60,$C$73:$D87)</f>
        <v>1.9406604178801721</v>
      </c>
      <c r="Q87" s="37">
        <f ca="1">DSUM($B$60:$Y$64,Q$60,$C$73:$D87)</f>
        <v>1.166471484995141</v>
      </c>
      <c r="R87" s="37">
        <f ca="1">DSUM($B$60:$Y$64,R$60,$C$73:$D87)</f>
        <v>0.59972804070179242</v>
      </c>
      <c r="S87" s="37">
        <f ca="1">DSUM($B$60:$Y$64,S$60,$C$73:$D87)</f>
        <v>0.2583500141031842</v>
      </c>
      <c r="T87" s="37">
        <f ca="1">DSUM($B$60:$Y$64,T$60,$C$73:$D87)</f>
        <v>9.1135552347295104E-2</v>
      </c>
      <c r="U87" s="37">
        <f ca="1">DSUM($B$60:$Y$64,U$60,$C$73:$D87)</f>
        <v>2.5670179478628329E-2</v>
      </c>
      <c r="V87" s="37">
        <f ca="1">DSUM($B$60:$Y$64,V$60,$C$73:$D87)</f>
        <v>5.6163971833988868E-3</v>
      </c>
      <c r="W87" s="37">
        <f ca="1">DSUM($B$60:$Y$64,W$60,$C$73:$D87)</f>
        <v>9.2670111742831668E-4</v>
      </c>
      <c r="X87" s="37">
        <f ca="1">DSUM($B$60:$Y$64,X$60,$C$73:$D87)</f>
        <v>1.1166060770686447E-4</v>
      </c>
      <c r="Y87" s="26">
        <f ca="1">DSUM($B$60:$Y$64,Y$60,$C$73:$D87)</f>
        <v>41.564552051526498</v>
      </c>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c r="BW87"/>
      <c r="BX87"/>
      <c r="BY87"/>
      <c r="BZ87"/>
      <c r="CA87"/>
    </row>
    <row r="88" spans="2:79">
      <c r="B88" s="7" t="s">
        <v>112</v>
      </c>
      <c r="C88" s="40" t="s">
        <v>113</v>
      </c>
      <c r="D88" s="40" t="s">
        <v>114</v>
      </c>
      <c r="E88" s="37">
        <f ca="1">DSUM($B$60:$Y$64,E$60,$C$73:$D88)</f>
        <v>1.5878243109267591</v>
      </c>
      <c r="F88" s="37">
        <f ca="1">DSUM($B$60:$Y$64,F$60,$C$73:$D88)</f>
        <v>1.973720860798019</v>
      </c>
      <c r="G88" s="37">
        <f ca="1">DSUM($B$60:$Y$64,G$60,$C$73:$D88)</f>
        <v>2.4425253294795257</v>
      </c>
      <c r="H88" s="37">
        <f ca="1">DSUM($B$60:$Y$64,H$60,$C$73:$D88)</f>
        <v>2.8640697429452451</v>
      </c>
      <c r="I88" s="37">
        <f ca="1">DSUM($B$60:$Y$64,I$60,$C$73:$D88)</f>
        <v>3.2969793671797176</v>
      </c>
      <c r="J88" s="37">
        <f ca="1">DSUM($B$60:$Y$64,J$60,$C$73:$D88)</f>
        <v>3.8869813712632131</v>
      </c>
      <c r="K88" s="37">
        <f ca="1">DSUM($B$60:$Y$64,K$60,$C$73:$D88)</f>
        <v>4.2955051225759364</v>
      </c>
      <c r="L88" s="37">
        <f ca="1">DSUM($B$60:$Y$64,L$60,$C$73:$D88)</f>
        <v>4.416903776743978</v>
      </c>
      <c r="M88" s="37">
        <f ca="1">DSUM($B$60:$Y$64,M$60,$C$73:$D88)</f>
        <v>4.1871993725452947</v>
      </c>
      <c r="N88" s="37">
        <f ca="1">DSUM($B$60:$Y$64,N$60,$C$73:$D88)</f>
        <v>3.6185751966941924</v>
      </c>
      <c r="O88" s="37">
        <f ca="1">DSUM($B$60:$Y$64,O$60,$C$73:$D88)</f>
        <v>2.8143809982852823</v>
      </c>
      <c r="P88" s="37">
        <f ca="1">DSUM($B$60:$Y$64,P$60,$C$73:$D88)</f>
        <v>1.9406604178801721</v>
      </c>
      <c r="Q88" s="37">
        <f ca="1">DSUM($B$60:$Y$64,Q$60,$C$73:$D88)</f>
        <v>1.166471484995141</v>
      </c>
      <c r="R88" s="37">
        <f ca="1">DSUM($B$60:$Y$64,R$60,$C$73:$D88)</f>
        <v>0.59972804070179242</v>
      </c>
      <c r="S88" s="37">
        <f ca="1">DSUM($B$60:$Y$64,S$60,$C$73:$D88)</f>
        <v>0.2583500141031842</v>
      </c>
      <c r="T88" s="37">
        <f ca="1">DSUM($B$60:$Y$64,T$60,$C$73:$D88)</f>
        <v>9.1135552347295104E-2</v>
      </c>
      <c r="U88" s="37">
        <f ca="1">DSUM($B$60:$Y$64,U$60,$C$73:$D88)</f>
        <v>2.5670179478628329E-2</v>
      </c>
      <c r="V88" s="37">
        <f ca="1">DSUM($B$60:$Y$64,V$60,$C$73:$D88)</f>
        <v>5.6163971833988868E-3</v>
      </c>
      <c r="W88" s="37">
        <f ca="1">DSUM($B$60:$Y$64,W$60,$C$73:$D88)</f>
        <v>9.2670111742831668E-4</v>
      </c>
      <c r="X88" s="37">
        <f ca="1">DSUM($B$60:$Y$64,X$60,$C$73:$D88)</f>
        <v>1.1166060770686447E-4</v>
      </c>
      <c r="Y88" s="26">
        <f ca="1">DSUM($B$60:$Y$64,Y$60,$C$73:$D88)</f>
        <v>41.564552051526498</v>
      </c>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row>
    <row r="89" spans="2:79">
      <c r="B89" s="7" t="s">
        <v>115</v>
      </c>
      <c r="C89" s="40" t="s">
        <v>116</v>
      </c>
      <c r="D89" s="40" t="s">
        <v>117</v>
      </c>
      <c r="E89" s="37">
        <f ca="1">DSUM($B$60:$Y$64,E$60,$C$73:$D89)</f>
        <v>1.5878243109267591</v>
      </c>
      <c r="F89" s="37">
        <f ca="1">DSUM($B$60:$Y$64,F$60,$C$73:$D89)</f>
        <v>1.973720860798019</v>
      </c>
      <c r="G89" s="37">
        <f ca="1">DSUM($B$60:$Y$64,G$60,$C$73:$D89)</f>
        <v>2.4425253294795257</v>
      </c>
      <c r="H89" s="37">
        <f ca="1">DSUM($B$60:$Y$64,H$60,$C$73:$D89)</f>
        <v>2.8640697429452451</v>
      </c>
      <c r="I89" s="37">
        <f ca="1">DSUM($B$60:$Y$64,I$60,$C$73:$D89)</f>
        <v>3.2969793671797176</v>
      </c>
      <c r="J89" s="37">
        <f ca="1">DSUM($B$60:$Y$64,J$60,$C$73:$D89)</f>
        <v>3.8869813712632131</v>
      </c>
      <c r="K89" s="37">
        <f ca="1">DSUM($B$60:$Y$64,K$60,$C$73:$D89)</f>
        <v>4.2955051225759364</v>
      </c>
      <c r="L89" s="37">
        <f ca="1">DSUM($B$60:$Y$64,L$60,$C$73:$D89)</f>
        <v>4.416903776743978</v>
      </c>
      <c r="M89" s="37">
        <f ca="1">DSUM($B$60:$Y$64,M$60,$C$73:$D89)</f>
        <v>4.1871993725452947</v>
      </c>
      <c r="N89" s="37">
        <f ca="1">DSUM($B$60:$Y$64,N$60,$C$73:$D89)</f>
        <v>3.6185751966941924</v>
      </c>
      <c r="O89" s="37">
        <f ca="1">DSUM($B$60:$Y$64,O$60,$C$73:$D89)</f>
        <v>2.8143809982852823</v>
      </c>
      <c r="P89" s="37">
        <f ca="1">DSUM($B$60:$Y$64,P$60,$C$73:$D89)</f>
        <v>1.9406604178801721</v>
      </c>
      <c r="Q89" s="37">
        <f ca="1">DSUM($B$60:$Y$64,Q$60,$C$73:$D89)</f>
        <v>1.166471484995141</v>
      </c>
      <c r="R89" s="37">
        <f ca="1">DSUM($B$60:$Y$64,R$60,$C$73:$D89)</f>
        <v>0.59972804070179242</v>
      </c>
      <c r="S89" s="37">
        <f ca="1">DSUM($B$60:$Y$64,S$60,$C$73:$D89)</f>
        <v>0.2583500141031842</v>
      </c>
      <c r="T89" s="37">
        <f ca="1">DSUM($B$60:$Y$64,T$60,$C$73:$D89)</f>
        <v>9.1135552347295104E-2</v>
      </c>
      <c r="U89" s="37">
        <f ca="1">DSUM($B$60:$Y$64,U$60,$C$73:$D89)</f>
        <v>2.5670179478628329E-2</v>
      </c>
      <c r="V89" s="37">
        <f ca="1">DSUM($B$60:$Y$64,V$60,$C$73:$D89)</f>
        <v>5.6163971833988868E-3</v>
      </c>
      <c r="W89" s="37">
        <f ca="1">DSUM($B$60:$Y$64,W$60,$C$73:$D89)</f>
        <v>9.2670111742831668E-4</v>
      </c>
      <c r="X89" s="37">
        <f ca="1">DSUM($B$60:$Y$64,X$60,$C$73:$D89)</f>
        <v>1.1166060770686447E-4</v>
      </c>
      <c r="Y89" s="26">
        <f ca="1">DSUM($B$60:$Y$64,Y$60,$C$73:$D89)</f>
        <v>41.564552051526498</v>
      </c>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c r="BW89"/>
      <c r="BX89"/>
      <c r="BY89"/>
      <c r="BZ89"/>
      <c r="CA89"/>
    </row>
    <row r="90" spans="2:79">
      <c r="B90" s="7" t="s">
        <v>118</v>
      </c>
      <c r="C90" s="40" t="s">
        <v>119</v>
      </c>
      <c r="D90" s="40" t="s">
        <v>120</v>
      </c>
      <c r="E90" s="37">
        <f ca="1">DSUM($B$60:$Y$64,E$60,$C$73:$D90)</f>
        <v>1.5878243109267591</v>
      </c>
      <c r="F90" s="37">
        <f ca="1">DSUM($B$60:$Y$64,F$60,$C$73:$D90)</f>
        <v>1.973720860798019</v>
      </c>
      <c r="G90" s="37">
        <f ca="1">DSUM($B$60:$Y$64,G$60,$C$73:$D90)</f>
        <v>2.4425253294795257</v>
      </c>
      <c r="H90" s="37">
        <f ca="1">DSUM($B$60:$Y$64,H$60,$C$73:$D90)</f>
        <v>2.8640697429452451</v>
      </c>
      <c r="I90" s="37">
        <f ca="1">DSUM($B$60:$Y$64,I$60,$C$73:$D90)</f>
        <v>3.2969793671797176</v>
      </c>
      <c r="J90" s="37">
        <f ca="1">DSUM($B$60:$Y$64,J$60,$C$73:$D90)</f>
        <v>3.8869813712632131</v>
      </c>
      <c r="K90" s="37">
        <f ca="1">DSUM($B$60:$Y$64,K$60,$C$73:$D90)</f>
        <v>4.2955051225759364</v>
      </c>
      <c r="L90" s="37">
        <f ca="1">DSUM($B$60:$Y$64,L$60,$C$73:$D90)</f>
        <v>4.416903776743978</v>
      </c>
      <c r="M90" s="37">
        <f ca="1">DSUM($B$60:$Y$64,M$60,$C$73:$D90)</f>
        <v>4.1871993725452947</v>
      </c>
      <c r="N90" s="37">
        <f ca="1">DSUM($B$60:$Y$64,N$60,$C$73:$D90)</f>
        <v>3.6185751966941924</v>
      </c>
      <c r="O90" s="37">
        <f ca="1">DSUM($B$60:$Y$64,O$60,$C$73:$D90)</f>
        <v>2.8143809982852823</v>
      </c>
      <c r="P90" s="37">
        <f ca="1">DSUM($B$60:$Y$64,P$60,$C$73:$D90)</f>
        <v>1.9406604178801721</v>
      </c>
      <c r="Q90" s="37">
        <f ca="1">DSUM($B$60:$Y$64,Q$60,$C$73:$D90)</f>
        <v>1.166471484995141</v>
      </c>
      <c r="R90" s="37">
        <f ca="1">DSUM($B$60:$Y$64,R$60,$C$73:$D90)</f>
        <v>0.59972804070179242</v>
      </c>
      <c r="S90" s="37">
        <f ca="1">DSUM($B$60:$Y$64,S$60,$C$73:$D90)</f>
        <v>0.2583500141031842</v>
      </c>
      <c r="T90" s="37">
        <f ca="1">DSUM($B$60:$Y$64,T$60,$C$73:$D90)</f>
        <v>9.1135552347295104E-2</v>
      </c>
      <c r="U90" s="37">
        <f ca="1">DSUM($B$60:$Y$64,U$60,$C$73:$D90)</f>
        <v>2.5670179478628329E-2</v>
      </c>
      <c r="V90" s="37">
        <f ca="1">DSUM($B$60:$Y$64,V$60,$C$73:$D90)</f>
        <v>5.6163971833988868E-3</v>
      </c>
      <c r="W90" s="37">
        <f ca="1">DSUM($B$60:$Y$64,W$60,$C$73:$D90)</f>
        <v>9.2670111742831668E-4</v>
      </c>
      <c r="X90" s="37">
        <f ca="1">DSUM($B$60:$Y$64,X$60,$C$73:$D90)</f>
        <v>1.1166060770686447E-4</v>
      </c>
      <c r="Y90" s="26">
        <f ca="1">DSUM($B$60:$Y$64,Y$60,$C$73:$D90)</f>
        <v>41.564552051526498</v>
      </c>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c r="BW90"/>
      <c r="BX90"/>
      <c r="BY90"/>
      <c r="BZ90"/>
      <c r="CA90"/>
    </row>
    <row r="91" spans="2:79">
      <c r="B91" s="7" t="s">
        <v>121</v>
      </c>
      <c r="C91" s="40" t="s">
        <v>122</v>
      </c>
      <c r="D91" s="40" t="s">
        <v>123</v>
      </c>
      <c r="E91" s="37">
        <f ca="1">DSUM($B$60:$Y$64,E$60,$C$73:$D91)</f>
        <v>1.5878243109267591</v>
      </c>
      <c r="F91" s="37">
        <f ca="1">DSUM($B$60:$Y$64,F$60,$C$73:$D91)</f>
        <v>1.973720860798019</v>
      </c>
      <c r="G91" s="37">
        <f ca="1">DSUM($B$60:$Y$64,G$60,$C$73:$D91)</f>
        <v>2.4425253294795257</v>
      </c>
      <c r="H91" s="37">
        <f ca="1">DSUM($B$60:$Y$64,H$60,$C$73:$D91)</f>
        <v>2.8640697429452451</v>
      </c>
      <c r="I91" s="37">
        <f ca="1">DSUM($B$60:$Y$64,I$60,$C$73:$D91)</f>
        <v>3.2969793671797176</v>
      </c>
      <c r="J91" s="37">
        <f ca="1">DSUM($B$60:$Y$64,J$60,$C$73:$D91)</f>
        <v>3.8869813712632131</v>
      </c>
      <c r="K91" s="37">
        <f ca="1">DSUM($B$60:$Y$64,K$60,$C$73:$D91)</f>
        <v>4.2955051225759364</v>
      </c>
      <c r="L91" s="37">
        <f ca="1">DSUM($B$60:$Y$64,L$60,$C$73:$D91)</f>
        <v>4.416903776743978</v>
      </c>
      <c r="M91" s="37">
        <f ca="1">DSUM($B$60:$Y$64,M$60,$C$73:$D91)</f>
        <v>4.1871993725452947</v>
      </c>
      <c r="N91" s="37">
        <f ca="1">DSUM($B$60:$Y$64,N$60,$C$73:$D91)</f>
        <v>3.6185751966941924</v>
      </c>
      <c r="O91" s="37">
        <f ca="1">DSUM($B$60:$Y$64,O$60,$C$73:$D91)</f>
        <v>2.8143809982852823</v>
      </c>
      <c r="P91" s="37">
        <f ca="1">DSUM($B$60:$Y$64,P$60,$C$73:$D91)</f>
        <v>1.9406604178801721</v>
      </c>
      <c r="Q91" s="37">
        <f ca="1">DSUM($B$60:$Y$64,Q$60,$C$73:$D91)</f>
        <v>1.166471484995141</v>
      </c>
      <c r="R91" s="37">
        <f ca="1">DSUM($B$60:$Y$64,R$60,$C$73:$D91)</f>
        <v>0.59972804070179242</v>
      </c>
      <c r="S91" s="37">
        <f ca="1">DSUM($B$60:$Y$64,S$60,$C$73:$D91)</f>
        <v>0.2583500141031842</v>
      </c>
      <c r="T91" s="37">
        <f ca="1">DSUM($B$60:$Y$64,T$60,$C$73:$D91)</f>
        <v>9.1135552347295104E-2</v>
      </c>
      <c r="U91" s="37">
        <f ca="1">DSUM($B$60:$Y$64,U$60,$C$73:$D91)</f>
        <v>2.5670179478628329E-2</v>
      </c>
      <c r="V91" s="37">
        <f ca="1">DSUM($B$60:$Y$64,V$60,$C$73:$D91)</f>
        <v>5.6163971833988868E-3</v>
      </c>
      <c r="W91" s="37">
        <f ca="1">DSUM($B$60:$Y$64,W$60,$C$73:$D91)</f>
        <v>9.2670111742831668E-4</v>
      </c>
      <c r="X91" s="37">
        <f ca="1">DSUM($B$60:$Y$64,X$60,$C$73:$D91)</f>
        <v>1.1166060770686447E-4</v>
      </c>
      <c r="Y91" s="26">
        <f ca="1">DSUM($B$60:$Y$64,Y$60,$C$73:$D91)</f>
        <v>41.564552051526498</v>
      </c>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c r="BW91"/>
      <c r="BX91"/>
      <c r="BY91"/>
      <c r="BZ91"/>
      <c r="CA91"/>
    </row>
    <row r="92" spans="2:79">
      <c r="B92" s="7" t="s">
        <v>124</v>
      </c>
      <c r="C92" s="40" t="s">
        <v>125</v>
      </c>
      <c r="D92" s="40" t="s">
        <v>126</v>
      </c>
      <c r="E92" s="37">
        <f ca="1">DSUM($B$60:$Y$64,E$60,$C$73:$D92)</f>
        <v>1.5878243109267591</v>
      </c>
      <c r="F92" s="37">
        <f ca="1">DSUM($B$60:$Y$64,F$60,$C$73:$D92)</f>
        <v>1.973720860798019</v>
      </c>
      <c r="G92" s="37">
        <f ca="1">DSUM($B$60:$Y$64,G$60,$C$73:$D92)</f>
        <v>2.4425253294795257</v>
      </c>
      <c r="H92" s="37">
        <f ca="1">DSUM($B$60:$Y$64,H$60,$C$73:$D92)</f>
        <v>2.8640697429452451</v>
      </c>
      <c r="I92" s="37">
        <f ca="1">DSUM($B$60:$Y$64,I$60,$C$73:$D92)</f>
        <v>3.2969793671797176</v>
      </c>
      <c r="J92" s="37">
        <f ca="1">DSUM($B$60:$Y$64,J$60,$C$73:$D92)</f>
        <v>3.8869813712632131</v>
      </c>
      <c r="K92" s="37">
        <f ca="1">DSUM($B$60:$Y$64,K$60,$C$73:$D92)</f>
        <v>4.2955051225759364</v>
      </c>
      <c r="L92" s="37">
        <f ca="1">DSUM($B$60:$Y$64,L$60,$C$73:$D92)</f>
        <v>4.416903776743978</v>
      </c>
      <c r="M92" s="37">
        <f ca="1">DSUM($B$60:$Y$64,M$60,$C$73:$D92)</f>
        <v>4.1871993725452947</v>
      </c>
      <c r="N92" s="37">
        <f ca="1">DSUM($B$60:$Y$64,N$60,$C$73:$D92)</f>
        <v>3.6185751966941924</v>
      </c>
      <c r="O92" s="37">
        <f ca="1">DSUM($B$60:$Y$64,O$60,$C$73:$D92)</f>
        <v>2.8143809982852823</v>
      </c>
      <c r="P92" s="37">
        <f ca="1">DSUM($B$60:$Y$64,P$60,$C$73:$D92)</f>
        <v>1.9406604178801721</v>
      </c>
      <c r="Q92" s="37">
        <f ca="1">DSUM($B$60:$Y$64,Q$60,$C$73:$D92)</f>
        <v>1.166471484995141</v>
      </c>
      <c r="R92" s="37">
        <f ca="1">DSUM($B$60:$Y$64,R$60,$C$73:$D92)</f>
        <v>0.59972804070179242</v>
      </c>
      <c r="S92" s="37">
        <f ca="1">DSUM($B$60:$Y$64,S$60,$C$73:$D92)</f>
        <v>0.2583500141031842</v>
      </c>
      <c r="T92" s="37">
        <f ca="1">DSUM($B$60:$Y$64,T$60,$C$73:$D92)</f>
        <v>9.1135552347295104E-2</v>
      </c>
      <c r="U92" s="37">
        <f ca="1">DSUM($B$60:$Y$64,U$60,$C$73:$D92)</f>
        <v>2.5670179478628329E-2</v>
      </c>
      <c r="V92" s="37">
        <f ca="1">DSUM($B$60:$Y$64,V$60,$C$73:$D92)</f>
        <v>5.6163971833988868E-3</v>
      </c>
      <c r="W92" s="37">
        <f ca="1">DSUM($B$60:$Y$64,W$60,$C$73:$D92)</f>
        <v>9.2670111742831668E-4</v>
      </c>
      <c r="X92" s="37">
        <f ca="1">DSUM($B$60:$Y$64,X$60,$C$73:$D92)</f>
        <v>1.1166060770686447E-4</v>
      </c>
      <c r="Y92" s="26">
        <f ca="1">DSUM($B$60:$Y$64,Y$60,$C$73:$D92)</f>
        <v>41.564552051526498</v>
      </c>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row>
    <row r="93" spans="2:79">
      <c r="B93" s="7" t="s">
        <v>127</v>
      </c>
      <c r="C93" s="40" t="s">
        <v>128</v>
      </c>
      <c r="D93" s="40" t="s">
        <v>129</v>
      </c>
      <c r="E93" s="37">
        <f ca="1">DSUM($B$60:$Y$64,E$60,$C$73:$D93)</f>
        <v>1.5878243109267591</v>
      </c>
      <c r="F93" s="37">
        <f ca="1">DSUM($B$60:$Y$64,F$60,$C$73:$D93)</f>
        <v>1.973720860798019</v>
      </c>
      <c r="G93" s="37">
        <f ca="1">DSUM($B$60:$Y$64,G$60,$C$73:$D93)</f>
        <v>2.4425253294795257</v>
      </c>
      <c r="H93" s="37">
        <f ca="1">DSUM($B$60:$Y$64,H$60,$C$73:$D93)</f>
        <v>2.8640697429452451</v>
      </c>
      <c r="I93" s="37">
        <f ca="1">DSUM($B$60:$Y$64,I$60,$C$73:$D93)</f>
        <v>3.2969793671797176</v>
      </c>
      <c r="J93" s="37">
        <f ca="1">DSUM($B$60:$Y$64,J$60,$C$73:$D93)</f>
        <v>3.8869813712632131</v>
      </c>
      <c r="K93" s="37">
        <f ca="1">DSUM($B$60:$Y$64,K$60,$C$73:$D93)</f>
        <v>4.2955051225759364</v>
      </c>
      <c r="L93" s="37">
        <f ca="1">DSUM($B$60:$Y$64,L$60,$C$73:$D93)</f>
        <v>4.416903776743978</v>
      </c>
      <c r="M93" s="37">
        <f ca="1">DSUM($B$60:$Y$64,M$60,$C$73:$D93)</f>
        <v>4.1871993725452947</v>
      </c>
      <c r="N93" s="37">
        <f ca="1">DSUM($B$60:$Y$64,N$60,$C$73:$D93)</f>
        <v>3.6185751966941924</v>
      </c>
      <c r="O93" s="37">
        <f ca="1">DSUM($B$60:$Y$64,O$60,$C$73:$D93)</f>
        <v>2.8143809982852823</v>
      </c>
      <c r="P93" s="37">
        <f ca="1">DSUM($B$60:$Y$64,P$60,$C$73:$D93)</f>
        <v>1.9406604178801721</v>
      </c>
      <c r="Q93" s="37">
        <f ca="1">DSUM($B$60:$Y$64,Q$60,$C$73:$D93)</f>
        <v>1.166471484995141</v>
      </c>
      <c r="R93" s="37">
        <f ca="1">DSUM($B$60:$Y$64,R$60,$C$73:$D93)</f>
        <v>0.59972804070179242</v>
      </c>
      <c r="S93" s="37">
        <f ca="1">DSUM($B$60:$Y$64,S$60,$C$73:$D93)</f>
        <v>0.2583500141031842</v>
      </c>
      <c r="T93" s="37">
        <f ca="1">DSUM($B$60:$Y$64,T$60,$C$73:$D93)</f>
        <v>9.1135552347295104E-2</v>
      </c>
      <c r="U93" s="37">
        <f ca="1">DSUM($B$60:$Y$64,U$60,$C$73:$D93)</f>
        <v>2.5670179478628329E-2</v>
      </c>
      <c r="V93" s="37">
        <f ca="1">DSUM($B$60:$Y$64,V$60,$C$73:$D93)</f>
        <v>5.6163971833988868E-3</v>
      </c>
      <c r="W93" s="37">
        <f ca="1">DSUM($B$60:$Y$64,W$60,$C$73:$D93)</f>
        <v>9.2670111742831668E-4</v>
      </c>
      <c r="X93" s="37">
        <f ca="1">DSUM($B$60:$Y$64,X$60,$C$73:$D93)</f>
        <v>1.1166060770686447E-4</v>
      </c>
      <c r="Y93" s="26">
        <f ca="1">DSUM($B$60:$Y$64,Y$60,$C$73:$D93)</f>
        <v>41.564552051526498</v>
      </c>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c r="BW93"/>
      <c r="BX93"/>
      <c r="BY93"/>
      <c r="BZ93"/>
      <c r="CA93"/>
    </row>
    <row r="94" spans="2:79">
      <c r="B94" s="7" t="s">
        <v>130</v>
      </c>
      <c r="C94" s="40" t="s">
        <v>131</v>
      </c>
      <c r="D94" s="40" t="s">
        <v>132</v>
      </c>
      <c r="E94" s="37">
        <f ca="1">DSUM($B$60:$Y$64,E$60,$C$73:$D94)</f>
        <v>1.5878243109267591</v>
      </c>
      <c r="F94" s="37">
        <f ca="1">DSUM($B$60:$Y$64,F$60,$C$73:$D94)</f>
        <v>1.973720860798019</v>
      </c>
      <c r="G94" s="37">
        <f ca="1">DSUM($B$60:$Y$64,G$60,$C$73:$D94)</f>
        <v>2.4425253294795257</v>
      </c>
      <c r="H94" s="37">
        <f ca="1">DSUM($B$60:$Y$64,H$60,$C$73:$D94)</f>
        <v>2.8640697429452451</v>
      </c>
      <c r="I94" s="37">
        <f ca="1">DSUM($B$60:$Y$64,I$60,$C$73:$D94)</f>
        <v>3.2969793671797176</v>
      </c>
      <c r="J94" s="37">
        <f ca="1">DSUM($B$60:$Y$64,J$60,$C$73:$D94)</f>
        <v>3.8869813712632131</v>
      </c>
      <c r="K94" s="37">
        <f ca="1">DSUM($B$60:$Y$64,K$60,$C$73:$D94)</f>
        <v>4.2955051225759364</v>
      </c>
      <c r="L94" s="37">
        <f ca="1">DSUM($B$60:$Y$64,L$60,$C$73:$D94)</f>
        <v>4.416903776743978</v>
      </c>
      <c r="M94" s="37">
        <f ca="1">DSUM($B$60:$Y$64,M$60,$C$73:$D94)</f>
        <v>4.1871993725452947</v>
      </c>
      <c r="N94" s="37">
        <f ca="1">DSUM($B$60:$Y$64,N$60,$C$73:$D94)</f>
        <v>3.6185751966941924</v>
      </c>
      <c r="O94" s="37">
        <f ca="1">DSUM($B$60:$Y$64,O$60,$C$73:$D94)</f>
        <v>2.8143809982852823</v>
      </c>
      <c r="P94" s="37">
        <f ca="1">DSUM($B$60:$Y$64,P$60,$C$73:$D94)</f>
        <v>1.9406604178801721</v>
      </c>
      <c r="Q94" s="37">
        <f ca="1">DSUM($B$60:$Y$64,Q$60,$C$73:$D94)</f>
        <v>1.166471484995141</v>
      </c>
      <c r="R94" s="37">
        <f ca="1">DSUM($B$60:$Y$64,R$60,$C$73:$D94)</f>
        <v>0.59972804070179242</v>
      </c>
      <c r="S94" s="37">
        <f ca="1">DSUM($B$60:$Y$64,S$60,$C$73:$D94)</f>
        <v>0.2583500141031842</v>
      </c>
      <c r="T94" s="37">
        <f ca="1">DSUM($B$60:$Y$64,T$60,$C$73:$D94)</f>
        <v>9.1135552347295104E-2</v>
      </c>
      <c r="U94" s="37">
        <f ca="1">DSUM($B$60:$Y$64,U$60,$C$73:$D94)</f>
        <v>2.5670179478628329E-2</v>
      </c>
      <c r="V94" s="37">
        <f ca="1">DSUM($B$60:$Y$64,V$60,$C$73:$D94)</f>
        <v>5.6163971833988868E-3</v>
      </c>
      <c r="W94" s="37">
        <f ca="1">DSUM($B$60:$Y$64,W$60,$C$73:$D94)</f>
        <v>9.2670111742831668E-4</v>
      </c>
      <c r="X94" s="37">
        <f ca="1">DSUM($B$60:$Y$64,X$60,$C$73:$D94)</f>
        <v>1.1166060770686447E-4</v>
      </c>
      <c r="Y94" s="26">
        <f ca="1">DSUM($B$60:$Y$64,Y$60,$C$73:$D94)</f>
        <v>41.564552051526498</v>
      </c>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c r="BW94"/>
      <c r="BX94"/>
      <c r="BY94"/>
      <c r="BZ94"/>
      <c r="CA94"/>
    </row>
    <row r="95" spans="2:79">
      <c r="B95" s="7" t="s">
        <v>360</v>
      </c>
      <c r="C95" s="40" t="s">
        <v>134</v>
      </c>
      <c r="D95" s="40" t="s">
        <v>361</v>
      </c>
      <c r="E95" s="37">
        <f ca="1">DSUM($B$60:$Y$64,E$60,$C$73:$D95)</f>
        <v>1.5878243109267591</v>
      </c>
      <c r="F95" s="37">
        <f ca="1">DSUM($B$60:$Y$64,F$60,$C$73:$D95)</f>
        <v>1.973720860798019</v>
      </c>
      <c r="G95" s="37">
        <f ca="1">DSUM($B$60:$Y$64,G$60,$C$73:$D95)</f>
        <v>2.4425253294795257</v>
      </c>
      <c r="H95" s="37">
        <f ca="1">DSUM($B$60:$Y$64,H$60,$C$73:$D95)</f>
        <v>2.8640697429452451</v>
      </c>
      <c r="I95" s="37">
        <f ca="1">DSUM($B$60:$Y$64,I$60,$C$73:$D95)</f>
        <v>3.2969793671797176</v>
      </c>
      <c r="J95" s="37">
        <f ca="1">DSUM($B$60:$Y$64,J$60,$C$73:$D95)</f>
        <v>3.8869813712632131</v>
      </c>
      <c r="K95" s="37">
        <f ca="1">DSUM($B$60:$Y$64,K$60,$C$73:$D95)</f>
        <v>4.2955051225759364</v>
      </c>
      <c r="L95" s="37">
        <f ca="1">DSUM($B$60:$Y$64,L$60,$C$73:$D95)</f>
        <v>4.416903776743978</v>
      </c>
      <c r="M95" s="37">
        <f ca="1">DSUM($B$60:$Y$64,M$60,$C$73:$D95)</f>
        <v>4.1871993725452947</v>
      </c>
      <c r="N95" s="37">
        <f ca="1">DSUM($B$60:$Y$64,N$60,$C$73:$D95)</f>
        <v>3.6185751966941924</v>
      </c>
      <c r="O95" s="37">
        <f ca="1">DSUM($B$60:$Y$64,O$60,$C$73:$D95)</f>
        <v>2.8143809982852823</v>
      </c>
      <c r="P95" s="37">
        <f ca="1">DSUM($B$60:$Y$64,P$60,$C$73:$D95)</f>
        <v>1.9406604178801721</v>
      </c>
      <c r="Q95" s="37">
        <f ca="1">DSUM($B$60:$Y$64,Q$60,$C$73:$D95)</f>
        <v>1.166471484995141</v>
      </c>
      <c r="R95" s="37">
        <f ca="1">DSUM($B$60:$Y$64,R$60,$C$73:$D95)</f>
        <v>0.59972804070179242</v>
      </c>
      <c r="S95" s="37">
        <f ca="1">DSUM($B$60:$Y$64,S$60,$C$73:$D95)</f>
        <v>0.2583500141031842</v>
      </c>
      <c r="T95" s="37">
        <f ca="1">DSUM($B$60:$Y$64,T$60,$C$73:$D95)</f>
        <v>9.1135552347295104E-2</v>
      </c>
      <c r="U95" s="37">
        <f ca="1">DSUM($B$60:$Y$64,U$60,$C$73:$D95)</f>
        <v>2.5670179478628329E-2</v>
      </c>
      <c r="V95" s="37">
        <f ca="1">DSUM($B$60:$Y$64,V$60,$C$73:$D95)</f>
        <v>5.6163971833988868E-3</v>
      </c>
      <c r="W95" s="37">
        <f ca="1">DSUM($B$60:$Y$64,W$60,$C$73:$D95)</f>
        <v>9.2670111742831668E-4</v>
      </c>
      <c r="X95" s="37">
        <f ca="1">DSUM($B$60:$Y$64,X$60,$C$73:$D95)</f>
        <v>1.1166060770686447E-4</v>
      </c>
      <c r="Y95" s="26">
        <f ca="1">DSUM($B$60:$Y$64,Y$60,$C$73:$D95)</f>
        <v>41.564552051526498</v>
      </c>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c r="BW95"/>
      <c r="BX95"/>
      <c r="BY95"/>
      <c r="BZ95"/>
      <c r="CA95"/>
    </row>
    <row r="96" spans="2:79">
      <c r="B96" s="7" t="s">
        <v>362</v>
      </c>
      <c r="C96" s="40" t="s">
        <v>363</v>
      </c>
      <c r="D96" s="40" t="s">
        <v>364</v>
      </c>
      <c r="E96" s="37">
        <f ca="1">DSUM($B$60:$Y$64,E$60,$C$73:$D96)</f>
        <v>1.5878243109267591</v>
      </c>
      <c r="F96" s="37">
        <f ca="1">DSUM($B$60:$Y$64,F$60,$C$73:$D96)</f>
        <v>1.973720860798019</v>
      </c>
      <c r="G96" s="37">
        <f ca="1">DSUM($B$60:$Y$64,G$60,$C$73:$D96)</f>
        <v>2.4425253294795257</v>
      </c>
      <c r="H96" s="37">
        <f ca="1">DSUM($B$60:$Y$64,H$60,$C$73:$D96)</f>
        <v>2.8640697429452451</v>
      </c>
      <c r="I96" s="37">
        <f ca="1">DSUM($B$60:$Y$64,I$60,$C$73:$D96)</f>
        <v>3.2969793671797176</v>
      </c>
      <c r="J96" s="37">
        <f ca="1">DSUM($B$60:$Y$64,J$60,$C$73:$D96)</f>
        <v>3.8869813712632131</v>
      </c>
      <c r="K96" s="37">
        <f ca="1">DSUM($B$60:$Y$64,K$60,$C$73:$D96)</f>
        <v>4.2955051225759364</v>
      </c>
      <c r="L96" s="37">
        <f ca="1">DSUM($B$60:$Y$64,L$60,$C$73:$D96)</f>
        <v>4.416903776743978</v>
      </c>
      <c r="M96" s="37">
        <f ca="1">DSUM($B$60:$Y$64,M$60,$C$73:$D96)</f>
        <v>4.1871993725452947</v>
      </c>
      <c r="N96" s="37">
        <f ca="1">DSUM($B$60:$Y$64,N$60,$C$73:$D96)</f>
        <v>3.6185751966941924</v>
      </c>
      <c r="O96" s="37">
        <f ca="1">DSUM($B$60:$Y$64,O$60,$C$73:$D96)</f>
        <v>2.8143809982852823</v>
      </c>
      <c r="P96" s="37">
        <f ca="1">DSUM($B$60:$Y$64,P$60,$C$73:$D96)</f>
        <v>1.9406604178801721</v>
      </c>
      <c r="Q96" s="37">
        <f ca="1">DSUM($B$60:$Y$64,Q$60,$C$73:$D96)</f>
        <v>1.166471484995141</v>
      </c>
      <c r="R96" s="37">
        <f ca="1">DSUM($B$60:$Y$64,R$60,$C$73:$D96)</f>
        <v>0.59972804070179242</v>
      </c>
      <c r="S96" s="37">
        <f ca="1">DSUM($B$60:$Y$64,S$60,$C$73:$D96)</f>
        <v>0.2583500141031842</v>
      </c>
      <c r="T96" s="37">
        <f ca="1">DSUM($B$60:$Y$64,T$60,$C$73:$D96)</f>
        <v>9.1135552347295104E-2</v>
      </c>
      <c r="U96" s="37">
        <f ca="1">DSUM($B$60:$Y$64,U$60,$C$73:$D96)</f>
        <v>2.5670179478628329E-2</v>
      </c>
      <c r="V96" s="37">
        <f ca="1">DSUM($B$60:$Y$64,V$60,$C$73:$D96)</f>
        <v>5.6163971833988868E-3</v>
      </c>
      <c r="W96" s="37">
        <f ca="1">DSUM($B$60:$Y$64,W$60,$C$73:$D96)</f>
        <v>9.2670111742831668E-4</v>
      </c>
      <c r="X96" s="37">
        <f ca="1">DSUM($B$60:$Y$64,X$60,$C$73:$D96)</f>
        <v>1.1166060770686447E-4</v>
      </c>
      <c r="Y96" s="26">
        <f ca="1">DSUM($B$60:$Y$64,Y$60,$C$73:$D96)</f>
        <v>41.564552051526498</v>
      </c>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c r="BW96"/>
      <c r="BX96"/>
      <c r="BY96"/>
      <c r="BZ96"/>
      <c r="CA96"/>
    </row>
    <row r="97" spans="1:79">
      <c r="B97" s="7" t="s">
        <v>365</v>
      </c>
      <c r="C97" s="40" t="s">
        <v>366</v>
      </c>
      <c r="D97" s="40" t="s">
        <v>367</v>
      </c>
      <c r="E97" s="37">
        <f ca="1">DSUM($B$60:$Y$64,E$60,$C$73:$D97)</f>
        <v>1.5878243109267591</v>
      </c>
      <c r="F97" s="37">
        <f ca="1">DSUM($B$60:$Y$64,F$60,$C$73:$D97)</f>
        <v>1.973720860798019</v>
      </c>
      <c r="G97" s="37">
        <f ca="1">DSUM($B$60:$Y$64,G$60,$C$73:$D97)</f>
        <v>2.4425253294795257</v>
      </c>
      <c r="H97" s="37">
        <f ca="1">DSUM($B$60:$Y$64,H$60,$C$73:$D97)</f>
        <v>2.8640697429452451</v>
      </c>
      <c r="I97" s="37">
        <f ca="1">DSUM($B$60:$Y$64,I$60,$C$73:$D97)</f>
        <v>3.2969793671797176</v>
      </c>
      <c r="J97" s="37">
        <f ca="1">DSUM($B$60:$Y$64,J$60,$C$73:$D97)</f>
        <v>3.8869813712632131</v>
      </c>
      <c r="K97" s="37">
        <f ca="1">DSUM($B$60:$Y$64,K$60,$C$73:$D97)</f>
        <v>4.2955051225759364</v>
      </c>
      <c r="L97" s="37">
        <f ca="1">DSUM($B$60:$Y$64,L$60,$C$73:$D97)</f>
        <v>4.416903776743978</v>
      </c>
      <c r="M97" s="37">
        <f ca="1">DSUM($B$60:$Y$64,M$60,$C$73:$D97)</f>
        <v>4.1871993725452947</v>
      </c>
      <c r="N97" s="37">
        <f ca="1">DSUM($B$60:$Y$64,N$60,$C$73:$D97)</f>
        <v>3.6185751966941924</v>
      </c>
      <c r="O97" s="37">
        <f ca="1">DSUM($B$60:$Y$64,O$60,$C$73:$D97)</f>
        <v>2.8143809982852823</v>
      </c>
      <c r="P97" s="37">
        <f ca="1">DSUM($B$60:$Y$64,P$60,$C$73:$D97)</f>
        <v>1.9406604178801721</v>
      </c>
      <c r="Q97" s="37">
        <f ca="1">DSUM($B$60:$Y$64,Q$60,$C$73:$D97)</f>
        <v>1.166471484995141</v>
      </c>
      <c r="R97" s="37">
        <f ca="1">DSUM($B$60:$Y$64,R$60,$C$73:$D97)</f>
        <v>0.59972804070179242</v>
      </c>
      <c r="S97" s="37">
        <f ca="1">DSUM($B$60:$Y$64,S$60,$C$73:$D97)</f>
        <v>0.2583500141031842</v>
      </c>
      <c r="T97" s="37">
        <f ca="1">DSUM($B$60:$Y$64,T$60,$C$73:$D97)</f>
        <v>9.1135552347295104E-2</v>
      </c>
      <c r="U97" s="37">
        <f ca="1">DSUM($B$60:$Y$64,U$60,$C$73:$D97)</f>
        <v>2.5670179478628329E-2</v>
      </c>
      <c r="V97" s="37">
        <f ca="1">DSUM($B$60:$Y$64,V$60,$C$73:$D97)</f>
        <v>5.6163971833988868E-3</v>
      </c>
      <c r="W97" s="37">
        <f ca="1">DSUM($B$60:$Y$64,W$60,$C$73:$D97)</f>
        <v>9.2670111742831668E-4</v>
      </c>
      <c r="X97" s="37">
        <f ca="1">DSUM($B$60:$Y$64,X$60,$C$73:$D97)</f>
        <v>1.1166060770686447E-4</v>
      </c>
      <c r="Y97" s="26">
        <f ca="1">DSUM($B$60:$Y$64,Y$60,$C$73:$D97)</f>
        <v>41.564552051526498</v>
      </c>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row>
    <row r="98" spans="1:79">
      <c r="B98" s="7" t="s">
        <v>368</v>
      </c>
      <c r="C98" s="40" t="s">
        <v>369</v>
      </c>
      <c r="D98" s="40" t="s">
        <v>370</v>
      </c>
      <c r="E98" s="37">
        <f ca="1">DSUM($B$60:$Y$64,E$60,$C$73:$D98)</f>
        <v>1.5878243109267591</v>
      </c>
      <c r="F98" s="37">
        <f ca="1">DSUM($B$60:$Y$64,F$60,$C$73:$D98)</f>
        <v>1.973720860798019</v>
      </c>
      <c r="G98" s="37">
        <f ca="1">DSUM($B$60:$Y$64,G$60,$C$73:$D98)</f>
        <v>2.4425253294795257</v>
      </c>
      <c r="H98" s="37">
        <f ca="1">DSUM($B$60:$Y$64,H$60,$C$73:$D98)</f>
        <v>2.8640697429452451</v>
      </c>
      <c r="I98" s="37">
        <f ca="1">DSUM($B$60:$Y$64,I$60,$C$73:$D98)</f>
        <v>3.2969793671797176</v>
      </c>
      <c r="J98" s="37">
        <f ca="1">DSUM($B$60:$Y$64,J$60,$C$73:$D98)</f>
        <v>3.8869813712632131</v>
      </c>
      <c r="K98" s="37">
        <f ca="1">DSUM($B$60:$Y$64,K$60,$C$73:$D98)</f>
        <v>4.2955051225759364</v>
      </c>
      <c r="L98" s="37">
        <f ca="1">DSUM($B$60:$Y$64,L$60,$C$73:$D98)</f>
        <v>4.416903776743978</v>
      </c>
      <c r="M98" s="37">
        <f ca="1">DSUM($B$60:$Y$64,M$60,$C$73:$D98)</f>
        <v>4.1871993725452947</v>
      </c>
      <c r="N98" s="37">
        <f ca="1">DSUM($B$60:$Y$64,N$60,$C$73:$D98)</f>
        <v>3.6185751966941924</v>
      </c>
      <c r="O98" s="37">
        <f ca="1">DSUM($B$60:$Y$64,O$60,$C$73:$D98)</f>
        <v>2.8143809982852823</v>
      </c>
      <c r="P98" s="37">
        <f ca="1">DSUM($B$60:$Y$64,P$60,$C$73:$D98)</f>
        <v>1.9406604178801721</v>
      </c>
      <c r="Q98" s="37">
        <f ca="1">DSUM($B$60:$Y$64,Q$60,$C$73:$D98)</f>
        <v>1.166471484995141</v>
      </c>
      <c r="R98" s="37">
        <f ca="1">DSUM($B$60:$Y$64,R$60,$C$73:$D98)</f>
        <v>0.59972804070179242</v>
      </c>
      <c r="S98" s="37">
        <f ca="1">DSUM($B$60:$Y$64,S$60,$C$73:$D98)</f>
        <v>0.2583500141031842</v>
      </c>
      <c r="T98" s="37">
        <f ca="1">DSUM($B$60:$Y$64,T$60,$C$73:$D98)</f>
        <v>9.1135552347295104E-2</v>
      </c>
      <c r="U98" s="37">
        <f ca="1">DSUM($B$60:$Y$64,U$60,$C$73:$D98)</f>
        <v>2.5670179478628329E-2</v>
      </c>
      <c r="V98" s="37">
        <f ca="1">DSUM($B$60:$Y$64,V$60,$C$73:$D98)</f>
        <v>5.6163971833988868E-3</v>
      </c>
      <c r="W98" s="37">
        <f ca="1">DSUM($B$60:$Y$64,W$60,$C$73:$D98)</f>
        <v>9.2670111742831668E-4</v>
      </c>
      <c r="X98" s="37">
        <f ca="1">DSUM($B$60:$Y$64,X$60,$C$73:$D98)</f>
        <v>1.1166060770686447E-4</v>
      </c>
      <c r="Y98" s="26">
        <f ca="1">DSUM($B$60:$Y$64,Y$60,$C$73:$D98)</f>
        <v>41.564552051526498</v>
      </c>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c r="BW98"/>
      <c r="BX98"/>
      <c r="BY98"/>
      <c r="BZ98"/>
      <c r="CA98"/>
    </row>
    <row r="99" spans="1:79">
      <c r="B99" s="7" t="s">
        <v>371</v>
      </c>
      <c r="C99" s="40" t="s">
        <v>372</v>
      </c>
      <c r="D99" s="40" t="s">
        <v>373</v>
      </c>
      <c r="E99" s="37">
        <f ca="1">DSUM($B$60:$Y$64,E$60,$C$73:$D99)</f>
        <v>1.5878243109267591</v>
      </c>
      <c r="F99" s="37">
        <f ca="1">DSUM($B$60:$Y$64,F$60,$C$73:$D99)</f>
        <v>1.973720860798019</v>
      </c>
      <c r="G99" s="37">
        <f ca="1">DSUM($B$60:$Y$64,G$60,$C$73:$D99)</f>
        <v>2.4425253294795257</v>
      </c>
      <c r="H99" s="37">
        <f ca="1">DSUM($B$60:$Y$64,H$60,$C$73:$D99)</f>
        <v>2.8640697429452451</v>
      </c>
      <c r="I99" s="37">
        <f ca="1">DSUM($B$60:$Y$64,I$60,$C$73:$D99)</f>
        <v>3.2969793671797176</v>
      </c>
      <c r="J99" s="37">
        <f ca="1">DSUM($B$60:$Y$64,J$60,$C$73:$D99)</f>
        <v>3.8869813712632131</v>
      </c>
      <c r="K99" s="37">
        <f ca="1">DSUM($B$60:$Y$64,K$60,$C$73:$D99)</f>
        <v>4.2955051225759364</v>
      </c>
      <c r="L99" s="37">
        <f ca="1">DSUM($B$60:$Y$64,L$60,$C$73:$D99)</f>
        <v>4.416903776743978</v>
      </c>
      <c r="M99" s="37">
        <f ca="1">DSUM($B$60:$Y$64,M$60,$C$73:$D99)</f>
        <v>4.1871993725452947</v>
      </c>
      <c r="N99" s="37">
        <f ca="1">DSUM($B$60:$Y$64,N$60,$C$73:$D99)</f>
        <v>3.6185751966941924</v>
      </c>
      <c r="O99" s="37">
        <f ca="1">DSUM($B$60:$Y$64,O$60,$C$73:$D99)</f>
        <v>2.8143809982852823</v>
      </c>
      <c r="P99" s="37">
        <f ca="1">DSUM($B$60:$Y$64,P$60,$C$73:$D99)</f>
        <v>1.9406604178801721</v>
      </c>
      <c r="Q99" s="37">
        <f ca="1">DSUM($B$60:$Y$64,Q$60,$C$73:$D99)</f>
        <v>1.166471484995141</v>
      </c>
      <c r="R99" s="37">
        <f ca="1">DSUM($B$60:$Y$64,R$60,$C$73:$D99)</f>
        <v>0.59972804070179242</v>
      </c>
      <c r="S99" s="37">
        <f ca="1">DSUM($B$60:$Y$64,S$60,$C$73:$D99)</f>
        <v>0.2583500141031842</v>
      </c>
      <c r="T99" s="37">
        <f ca="1">DSUM($B$60:$Y$64,T$60,$C$73:$D99)</f>
        <v>9.1135552347295104E-2</v>
      </c>
      <c r="U99" s="37">
        <f ca="1">DSUM($B$60:$Y$64,U$60,$C$73:$D99)</f>
        <v>2.5670179478628329E-2</v>
      </c>
      <c r="V99" s="37">
        <f ca="1">DSUM($B$60:$Y$64,V$60,$C$73:$D99)</f>
        <v>5.6163971833988868E-3</v>
      </c>
      <c r="W99" s="37">
        <f ca="1">DSUM($B$60:$Y$64,W$60,$C$73:$D99)</f>
        <v>9.2670111742831668E-4</v>
      </c>
      <c r="X99" s="37">
        <f ca="1">DSUM($B$60:$Y$64,X$60,$C$73:$D99)</f>
        <v>1.1166060770686447E-4</v>
      </c>
      <c r="Y99" s="26">
        <f ca="1">DSUM($B$60:$Y$64,Y$60,$C$73:$D99)</f>
        <v>41.564552051526498</v>
      </c>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c r="BW99"/>
      <c r="BX99"/>
      <c r="BY99"/>
      <c r="BZ99"/>
      <c r="CA99"/>
    </row>
    <row r="100" spans="1:79">
      <c r="B100" s="7" t="s">
        <v>374</v>
      </c>
      <c r="C100" s="40" t="s">
        <v>375</v>
      </c>
      <c r="D100" s="40" t="s">
        <v>376</v>
      </c>
      <c r="E100" s="37">
        <f ca="1">DSUM($B$60:$Y$64,E$60,$C$73:$D100)</f>
        <v>1.5878243109267591</v>
      </c>
      <c r="F100" s="37">
        <f ca="1">DSUM($B$60:$Y$64,F$60,$C$73:$D100)</f>
        <v>1.973720860798019</v>
      </c>
      <c r="G100" s="37">
        <f ca="1">DSUM($B$60:$Y$64,G$60,$C$73:$D100)</f>
        <v>2.4425253294795257</v>
      </c>
      <c r="H100" s="37">
        <f ca="1">DSUM($B$60:$Y$64,H$60,$C$73:$D100)</f>
        <v>2.8640697429452451</v>
      </c>
      <c r="I100" s="37">
        <f ca="1">DSUM($B$60:$Y$64,I$60,$C$73:$D100)</f>
        <v>3.2969793671797176</v>
      </c>
      <c r="J100" s="37">
        <f ca="1">DSUM($B$60:$Y$64,J$60,$C$73:$D100)</f>
        <v>3.8869813712632131</v>
      </c>
      <c r="K100" s="37">
        <f ca="1">DSUM($B$60:$Y$64,K$60,$C$73:$D100)</f>
        <v>4.2955051225759364</v>
      </c>
      <c r="L100" s="37">
        <f ca="1">DSUM($B$60:$Y$64,L$60,$C$73:$D100)</f>
        <v>4.416903776743978</v>
      </c>
      <c r="M100" s="37">
        <f ca="1">DSUM($B$60:$Y$64,M$60,$C$73:$D100)</f>
        <v>4.1871993725452947</v>
      </c>
      <c r="N100" s="37">
        <f ca="1">DSUM($B$60:$Y$64,N$60,$C$73:$D100)</f>
        <v>3.6185751966941924</v>
      </c>
      <c r="O100" s="37">
        <f ca="1">DSUM($B$60:$Y$64,O$60,$C$73:$D100)</f>
        <v>2.8143809982852823</v>
      </c>
      <c r="P100" s="37">
        <f ca="1">DSUM($B$60:$Y$64,P$60,$C$73:$D100)</f>
        <v>1.9406604178801721</v>
      </c>
      <c r="Q100" s="37">
        <f ca="1">DSUM($B$60:$Y$64,Q$60,$C$73:$D100)</f>
        <v>1.166471484995141</v>
      </c>
      <c r="R100" s="37">
        <f ca="1">DSUM($B$60:$Y$64,R$60,$C$73:$D100)</f>
        <v>0.59972804070179242</v>
      </c>
      <c r="S100" s="37">
        <f ca="1">DSUM($B$60:$Y$64,S$60,$C$73:$D100)</f>
        <v>0.2583500141031842</v>
      </c>
      <c r="T100" s="37">
        <f ca="1">DSUM($B$60:$Y$64,T$60,$C$73:$D100)</f>
        <v>9.1135552347295104E-2</v>
      </c>
      <c r="U100" s="37">
        <f ca="1">DSUM($B$60:$Y$64,U$60,$C$73:$D100)</f>
        <v>2.5670179478628329E-2</v>
      </c>
      <c r="V100" s="37">
        <f ca="1">DSUM($B$60:$Y$64,V$60,$C$73:$D100)</f>
        <v>5.6163971833988868E-3</v>
      </c>
      <c r="W100" s="37">
        <f ca="1">DSUM($B$60:$Y$64,W$60,$C$73:$D100)</f>
        <v>9.2670111742831668E-4</v>
      </c>
      <c r="X100" s="37">
        <f ca="1">DSUM($B$60:$Y$64,X$60,$C$73:$D100)</f>
        <v>1.1166060770686447E-4</v>
      </c>
      <c r="Y100" s="26">
        <f ca="1">DSUM($B$60:$Y$64,Y$60,$C$73:$D100)</f>
        <v>41.564552051526498</v>
      </c>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c r="BW100"/>
      <c r="BX100"/>
      <c r="BY100"/>
      <c r="BZ100"/>
      <c r="CA100"/>
    </row>
    <row r="101" spans="1:79">
      <c r="B101" s="7" t="s">
        <v>377</v>
      </c>
      <c r="C101" s="40" t="s">
        <v>378</v>
      </c>
      <c r="D101" s="40" t="s">
        <v>379</v>
      </c>
      <c r="E101" s="37">
        <f ca="1">DSUM($B$60:$Y$64,E$60,$C$73:$D101)</f>
        <v>1.5878243109267591</v>
      </c>
      <c r="F101" s="37">
        <f ca="1">DSUM($B$60:$Y$64,F$60,$C$73:$D101)</f>
        <v>1.973720860798019</v>
      </c>
      <c r="G101" s="37">
        <f ca="1">DSUM($B$60:$Y$64,G$60,$C$73:$D101)</f>
        <v>2.4425253294795257</v>
      </c>
      <c r="H101" s="37">
        <f ca="1">DSUM($B$60:$Y$64,H$60,$C$73:$D101)</f>
        <v>2.8640697429452451</v>
      </c>
      <c r="I101" s="37">
        <f ca="1">DSUM($B$60:$Y$64,I$60,$C$73:$D101)</f>
        <v>3.2969793671797176</v>
      </c>
      <c r="J101" s="37">
        <f ca="1">DSUM($B$60:$Y$64,J$60,$C$73:$D101)</f>
        <v>3.8869813712632131</v>
      </c>
      <c r="K101" s="37">
        <f ca="1">DSUM($B$60:$Y$64,K$60,$C$73:$D101)</f>
        <v>4.2955051225759364</v>
      </c>
      <c r="L101" s="37">
        <f ca="1">DSUM($B$60:$Y$64,L$60,$C$73:$D101)</f>
        <v>4.416903776743978</v>
      </c>
      <c r="M101" s="37">
        <f ca="1">DSUM($B$60:$Y$64,M$60,$C$73:$D101)</f>
        <v>4.1871993725452947</v>
      </c>
      <c r="N101" s="37">
        <f ca="1">DSUM($B$60:$Y$64,N$60,$C$73:$D101)</f>
        <v>3.6185751966941924</v>
      </c>
      <c r="O101" s="37">
        <f ca="1">DSUM($B$60:$Y$64,O$60,$C$73:$D101)</f>
        <v>2.8143809982852823</v>
      </c>
      <c r="P101" s="37">
        <f ca="1">DSUM($B$60:$Y$64,P$60,$C$73:$D101)</f>
        <v>1.9406604178801721</v>
      </c>
      <c r="Q101" s="37">
        <f ca="1">DSUM($B$60:$Y$64,Q$60,$C$73:$D101)</f>
        <v>1.166471484995141</v>
      </c>
      <c r="R101" s="37">
        <f ca="1">DSUM($B$60:$Y$64,R$60,$C$73:$D101)</f>
        <v>0.59972804070179242</v>
      </c>
      <c r="S101" s="37">
        <f ca="1">DSUM($B$60:$Y$64,S$60,$C$73:$D101)</f>
        <v>0.2583500141031842</v>
      </c>
      <c r="T101" s="37">
        <f ca="1">DSUM($B$60:$Y$64,T$60,$C$73:$D101)</f>
        <v>9.1135552347295104E-2</v>
      </c>
      <c r="U101" s="37">
        <f ca="1">DSUM($B$60:$Y$64,U$60,$C$73:$D101)</f>
        <v>2.5670179478628329E-2</v>
      </c>
      <c r="V101" s="37">
        <f ca="1">DSUM($B$60:$Y$64,V$60,$C$73:$D101)</f>
        <v>5.6163971833988868E-3</v>
      </c>
      <c r="W101" s="37">
        <f ca="1">DSUM($B$60:$Y$64,W$60,$C$73:$D101)</f>
        <v>9.2670111742831668E-4</v>
      </c>
      <c r="X101" s="37">
        <f ca="1">DSUM($B$60:$Y$64,X$60,$C$73:$D101)</f>
        <v>1.1166060770686447E-4</v>
      </c>
      <c r="Y101" s="26">
        <f ca="1">DSUM($B$60:$Y$64,Y$60,$C$73:$D101)</f>
        <v>41.564552051526498</v>
      </c>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c r="BW101"/>
      <c r="BX101"/>
      <c r="BY101"/>
      <c r="BZ101"/>
      <c r="CA101"/>
    </row>
    <row r="102" spans="1:79">
      <c r="B102" s="7" t="s">
        <v>380</v>
      </c>
      <c r="C102" s="40" t="s">
        <v>381</v>
      </c>
      <c r="D102" s="40" t="s">
        <v>382</v>
      </c>
      <c r="E102" s="37">
        <f ca="1">DSUM($B$60:$Y$64,E$60,$C$73:$D102)</f>
        <v>1.5878243109267591</v>
      </c>
      <c r="F102" s="37">
        <f ca="1">DSUM($B$60:$Y$64,F$60,$C$73:$D102)</f>
        <v>1.973720860798019</v>
      </c>
      <c r="G102" s="37">
        <f ca="1">DSUM($B$60:$Y$64,G$60,$C$73:$D102)</f>
        <v>2.4425253294795257</v>
      </c>
      <c r="H102" s="37">
        <f ca="1">DSUM($B$60:$Y$64,H$60,$C$73:$D102)</f>
        <v>2.8640697429452451</v>
      </c>
      <c r="I102" s="37">
        <f ca="1">DSUM($B$60:$Y$64,I$60,$C$73:$D102)</f>
        <v>3.2969793671797176</v>
      </c>
      <c r="J102" s="37">
        <f ca="1">DSUM($B$60:$Y$64,J$60,$C$73:$D102)</f>
        <v>3.8869813712632131</v>
      </c>
      <c r="K102" s="37">
        <f ca="1">DSUM($B$60:$Y$64,K$60,$C$73:$D102)</f>
        <v>4.2955051225759364</v>
      </c>
      <c r="L102" s="37">
        <f ca="1">DSUM($B$60:$Y$64,L$60,$C$73:$D102)</f>
        <v>4.416903776743978</v>
      </c>
      <c r="M102" s="37">
        <f ca="1">DSUM($B$60:$Y$64,M$60,$C$73:$D102)</f>
        <v>4.1871993725452947</v>
      </c>
      <c r="N102" s="37">
        <f ca="1">DSUM($B$60:$Y$64,N$60,$C$73:$D102)</f>
        <v>3.6185751966941924</v>
      </c>
      <c r="O102" s="37">
        <f ca="1">DSUM($B$60:$Y$64,O$60,$C$73:$D102)</f>
        <v>2.8143809982852823</v>
      </c>
      <c r="P102" s="37">
        <f ca="1">DSUM($B$60:$Y$64,P$60,$C$73:$D102)</f>
        <v>1.9406604178801721</v>
      </c>
      <c r="Q102" s="37">
        <f ca="1">DSUM($B$60:$Y$64,Q$60,$C$73:$D102)</f>
        <v>1.166471484995141</v>
      </c>
      <c r="R102" s="37">
        <f ca="1">DSUM($B$60:$Y$64,R$60,$C$73:$D102)</f>
        <v>0.59972804070179242</v>
      </c>
      <c r="S102" s="37">
        <f ca="1">DSUM($B$60:$Y$64,S$60,$C$73:$D102)</f>
        <v>0.2583500141031842</v>
      </c>
      <c r="T102" s="37">
        <f ca="1">DSUM($B$60:$Y$64,T$60,$C$73:$D102)</f>
        <v>9.1135552347295104E-2</v>
      </c>
      <c r="U102" s="37">
        <f ca="1">DSUM($B$60:$Y$64,U$60,$C$73:$D102)</f>
        <v>2.5670179478628329E-2</v>
      </c>
      <c r="V102" s="37">
        <f ca="1">DSUM($B$60:$Y$64,V$60,$C$73:$D102)</f>
        <v>5.6163971833988868E-3</v>
      </c>
      <c r="W102" s="37">
        <f ca="1">DSUM($B$60:$Y$64,W$60,$C$73:$D102)</f>
        <v>9.2670111742831668E-4</v>
      </c>
      <c r="X102" s="37">
        <f ca="1">DSUM($B$60:$Y$64,X$60,$C$73:$D102)</f>
        <v>1.1166060770686447E-4</v>
      </c>
      <c r="Y102" s="26">
        <f ca="1">DSUM($B$60:$Y$64,Y$60,$C$73:$D102)</f>
        <v>41.564552051526498</v>
      </c>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c r="BW102"/>
      <c r="BX102"/>
      <c r="BY102"/>
      <c r="BZ102"/>
      <c r="CA102"/>
    </row>
    <row r="103" spans="1:79">
      <c r="B103" s="7" t="s">
        <v>383</v>
      </c>
      <c r="C103" s="40" t="s">
        <v>384</v>
      </c>
      <c r="D103" s="40" t="s">
        <v>385</v>
      </c>
      <c r="E103" s="37">
        <f ca="1">DSUM($B$60:$Y$64,E$60,$C$73:$D103)</f>
        <v>1.5878243109267591</v>
      </c>
      <c r="F103" s="37">
        <f ca="1">DSUM($B$60:$Y$64,F$60,$C$73:$D103)</f>
        <v>1.973720860798019</v>
      </c>
      <c r="G103" s="37">
        <f ca="1">DSUM($B$60:$Y$64,G$60,$C$73:$D103)</f>
        <v>2.4425253294795257</v>
      </c>
      <c r="H103" s="37">
        <f ca="1">DSUM($B$60:$Y$64,H$60,$C$73:$D103)</f>
        <v>2.8640697429452451</v>
      </c>
      <c r="I103" s="37">
        <f ca="1">DSUM($B$60:$Y$64,I$60,$C$73:$D103)</f>
        <v>3.2969793671797176</v>
      </c>
      <c r="J103" s="37">
        <f ca="1">DSUM($B$60:$Y$64,J$60,$C$73:$D103)</f>
        <v>3.8869813712632131</v>
      </c>
      <c r="K103" s="37">
        <f ca="1">DSUM($B$60:$Y$64,K$60,$C$73:$D103)</f>
        <v>4.2955051225759364</v>
      </c>
      <c r="L103" s="37">
        <f ca="1">DSUM($B$60:$Y$64,L$60,$C$73:$D103)</f>
        <v>4.416903776743978</v>
      </c>
      <c r="M103" s="37">
        <f ca="1">DSUM($B$60:$Y$64,M$60,$C$73:$D103)</f>
        <v>4.1871993725452947</v>
      </c>
      <c r="N103" s="37">
        <f ca="1">DSUM($B$60:$Y$64,N$60,$C$73:$D103)</f>
        <v>3.6185751966941924</v>
      </c>
      <c r="O103" s="37">
        <f ca="1">DSUM($B$60:$Y$64,O$60,$C$73:$D103)</f>
        <v>2.8143809982852823</v>
      </c>
      <c r="P103" s="37">
        <f ca="1">DSUM($B$60:$Y$64,P$60,$C$73:$D103)</f>
        <v>1.9406604178801721</v>
      </c>
      <c r="Q103" s="37">
        <f ca="1">DSUM($B$60:$Y$64,Q$60,$C$73:$D103)</f>
        <v>1.166471484995141</v>
      </c>
      <c r="R103" s="37">
        <f ca="1">DSUM($B$60:$Y$64,R$60,$C$73:$D103)</f>
        <v>0.59972804070179242</v>
      </c>
      <c r="S103" s="37">
        <f ca="1">DSUM($B$60:$Y$64,S$60,$C$73:$D103)</f>
        <v>0.2583500141031842</v>
      </c>
      <c r="T103" s="37">
        <f ca="1">DSUM($B$60:$Y$64,T$60,$C$73:$D103)</f>
        <v>9.1135552347295104E-2</v>
      </c>
      <c r="U103" s="37">
        <f ca="1">DSUM($B$60:$Y$64,U$60,$C$73:$D103)</f>
        <v>2.5670179478628329E-2</v>
      </c>
      <c r="V103" s="37">
        <f ca="1">DSUM($B$60:$Y$64,V$60,$C$73:$D103)</f>
        <v>5.6163971833988868E-3</v>
      </c>
      <c r="W103" s="37">
        <f ca="1">DSUM($B$60:$Y$64,W$60,$C$73:$D103)</f>
        <v>9.2670111742831668E-4</v>
      </c>
      <c r="X103" s="37">
        <f ca="1">DSUM($B$60:$Y$64,X$60,$C$73:$D103)</f>
        <v>1.1166060770686447E-4</v>
      </c>
      <c r="Y103" s="26">
        <f ca="1">DSUM($B$60:$Y$64,Y$60,$C$73:$D103)</f>
        <v>41.564552051526498</v>
      </c>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c r="BW103"/>
      <c r="BX103"/>
      <c r="BY103"/>
      <c r="BZ103"/>
      <c r="CA103"/>
    </row>
    <row r="104" spans="1:79">
      <c r="B104" s="7" t="s">
        <v>386</v>
      </c>
      <c r="C104" s="40" t="s">
        <v>387</v>
      </c>
      <c r="D104" s="40" t="s">
        <v>388</v>
      </c>
      <c r="E104" s="37">
        <f ca="1">DSUM($B$60:$Y$64,E$60,$C$73:$D104)</f>
        <v>1.5878243109267591</v>
      </c>
      <c r="F104" s="37">
        <f ca="1">DSUM($B$60:$Y$64,F$60,$C$73:$D104)</f>
        <v>1.973720860798019</v>
      </c>
      <c r="G104" s="37">
        <f ca="1">DSUM($B$60:$Y$64,G$60,$C$73:$D104)</f>
        <v>2.4425253294795257</v>
      </c>
      <c r="H104" s="37">
        <f ca="1">DSUM($B$60:$Y$64,H$60,$C$73:$D104)</f>
        <v>2.8640697429452451</v>
      </c>
      <c r="I104" s="37">
        <f ca="1">DSUM($B$60:$Y$64,I$60,$C$73:$D104)</f>
        <v>3.2969793671797176</v>
      </c>
      <c r="J104" s="37">
        <f ca="1">DSUM($B$60:$Y$64,J$60,$C$73:$D104)</f>
        <v>3.8869813712632131</v>
      </c>
      <c r="K104" s="37">
        <f ca="1">DSUM($B$60:$Y$64,K$60,$C$73:$D104)</f>
        <v>4.2955051225759364</v>
      </c>
      <c r="L104" s="37">
        <f ca="1">DSUM($B$60:$Y$64,L$60,$C$73:$D104)</f>
        <v>4.416903776743978</v>
      </c>
      <c r="M104" s="37">
        <f ca="1">DSUM($B$60:$Y$64,M$60,$C$73:$D104)</f>
        <v>4.1871993725452947</v>
      </c>
      <c r="N104" s="37">
        <f ca="1">DSUM($B$60:$Y$64,N$60,$C$73:$D104)</f>
        <v>3.6185751966941924</v>
      </c>
      <c r="O104" s="37">
        <f ca="1">DSUM($B$60:$Y$64,O$60,$C$73:$D104)</f>
        <v>2.8143809982852823</v>
      </c>
      <c r="P104" s="37">
        <f ca="1">DSUM($B$60:$Y$64,P$60,$C$73:$D104)</f>
        <v>1.9406604178801721</v>
      </c>
      <c r="Q104" s="37">
        <f ca="1">DSUM($B$60:$Y$64,Q$60,$C$73:$D104)</f>
        <v>1.166471484995141</v>
      </c>
      <c r="R104" s="37">
        <f ca="1">DSUM($B$60:$Y$64,R$60,$C$73:$D104)</f>
        <v>0.59972804070179242</v>
      </c>
      <c r="S104" s="37">
        <f ca="1">DSUM($B$60:$Y$64,S$60,$C$73:$D104)</f>
        <v>0.2583500141031842</v>
      </c>
      <c r="T104" s="37">
        <f ca="1">DSUM($B$60:$Y$64,T$60,$C$73:$D104)</f>
        <v>9.1135552347295104E-2</v>
      </c>
      <c r="U104" s="37">
        <f ca="1">DSUM($B$60:$Y$64,U$60,$C$73:$D104)</f>
        <v>2.5670179478628329E-2</v>
      </c>
      <c r="V104" s="37">
        <f ca="1">DSUM($B$60:$Y$64,V$60,$C$73:$D104)</f>
        <v>5.6163971833988868E-3</v>
      </c>
      <c r="W104" s="37">
        <f ca="1">DSUM($B$60:$Y$64,W$60,$C$73:$D104)</f>
        <v>9.2670111742831668E-4</v>
      </c>
      <c r="X104" s="37">
        <f ca="1">DSUM($B$60:$Y$64,X$60,$C$73:$D104)</f>
        <v>1.1166060770686447E-4</v>
      </c>
      <c r="Y104" s="26">
        <f ca="1">DSUM($B$60:$Y$64,Y$60,$C$73:$D104)</f>
        <v>41.564552051526498</v>
      </c>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row>
    <row r="105" spans="1:79">
      <c r="B105" s="7" t="s">
        <v>389</v>
      </c>
      <c r="C105" s="40" t="s">
        <v>390</v>
      </c>
      <c r="D105" s="40" t="s">
        <v>135</v>
      </c>
      <c r="E105" s="37">
        <f ca="1">DSUM($B$60:$Y$64,E$60,$C$73:$D105)</f>
        <v>1.5878243109267591</v>
      </c>
      <c r="F105" s="37">
        <f ca="1">DSUM($B$60:$Y$64,F$60,$C$73:$D105)</f>
        <v>1.973720860798019</v>
      </c>
      <c r="G105" s="37">
        <f ca="1">DSUM($B$60:$Y$64,G$60,$C$73:$D105)</f>
        <v>2.4425253294795257</v>
      </c>
      <c r="H105" s="37">
        <f ca="1">DSUM($B$60:$Y$64,H$60,$C$73:$D105)</f>
        <v>2.8640697429452451</v>
      </c>
      <c r="I105" s="37">
        <f ca="1">DSUM($B$60:$Y$64,I$60,$C$73:$D105)</f>
        <v>3.2969793671797176</v>
      </c>
      <c r="J105" s="37">
        <f ca="1">DSUM($B$60:$Y$64,J$60,$C$73:$D105)</f>
        <v>3.8869813712632131</v>
      </c>
      <c r="K105" s="37">
        <f ca="1">DSUM($B$60:$Y$64,K$60,$C$73:$D105)</f>
        <v>4.2955051225759364</v>
      </c>
      <c r="L105" s="37">
        <f ca="1">DSUM($B$60:$Y$64,L$60,$C$73:$D105)</f>
        <v>4.416903776743978</v>
      </c>
      <c r="M105" s="37">
        <f ca="1">DSUM($B$60:$Y$64,M$60,$C$73:$D105)</f>
        <v>4.1871993725452947</v>
      </c>
      <c r="N105" s="37">
        <f ca="1">DSUM($B$60:$Y$64,N$60,$C$73:$D105)</f>
        <v>3.6185751966941924</v>
      </c>
      <c r="O105" s="37">
        <f ca="1">DSUM($B$60:$Y$64,O$60,$C$73:$D105)</f>
        <v>2.8143809982852823</v>
      </c>
      <c r="P105" s="37">
        <f ca="1">DSUM($B$60:$Y$64,P$60,$C$73:$D105)</f>
        <v>1.9406604178801721</v>
      </c>
      <c r="Q105" s="37">
        <f ca="1">DSUM($B$60:$Y$64,Q$60,$C$73:$D105)</f>
        <v>1.166471484995141</v>
      </c>
      <c r="R105" s="37">
        <f ca="1">DSUM($B$60:$Y$64,R$60,$C$73:$D105)</f>
        <v>0.59972804070179242</v>
      </c>
      <c r="S105" s="37">
        <f ca="1">DSUM($B$60:$Y$64,S$60,$C$73:$D105)</f>
        <v>0.2583500141031842</v>
      </c>
      <c r="T105" s="37">
        <f ca="1">DSUM($B$60:$Y$64,T$60,$C$73:$D105)</f>
        <v>9.1135552347295104E-2</v>
      </c>
      <c r="U105" s="37">
        <f ca="1">DSUM($B$60:$Y$64,U$60,$C$73:$D105)</f>
        <v>2.5670179478628329E-2</v>
      </c>
      <c r="V105" s="37">
        <f ca="1">DSUM($B$60:$Y$64,V$60,$C$73:$D105)</f>
        <v>5.6163971833988868E-3</v>
      </c>
      <c r="W105" s="37">
        <f ca="1">DSUM($B$60:$Y$64,W$60,$C$73:$D105)</f>
        <v>9.2670111742831668E-4</v>
      </c>
      <c r="X105" s="37">
        <f ca="1">DSUM($B$60:$Y$64,X$60,$C$73:$D105)</f>
        <v>1.1166060770686447E-4</v>
      </c>
      <c r="Y105" s="26">
        <f ca="1">DSUM($B$60:$Y$64,Y$60,$C$73:$D105)</f>
        <v>41.564552051526498</v>
      </c>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c r="BW105"/>
      <c r="BX105"/>
      <c r="BY105"/>
      <c r="BZ105"/>
      <c r="CA105"/>
    </row>
    <row r="106" spans="1:79">
      <c r="AC106"/>
      <c r="AD106"/>
      <c r="AE106"/>
      <c r="AF106"/>
      <c r="AG106"/>
      <c r="AH106"/>
      <c r="AI106"/>
      <c r="AJ106"/>
      <c r="AK106"/>
      <c r="AL106"/>
      <c r="AM106"/>
      <c r="AN106"/>
      <c r="AO106"/>
      <c r="AP106"/>
      <c r="AQ106"/>
      <c r="AR106"/>
      <c r="AS106"/>
      <c r="AT106"/>
      <c r="AU106"/>
      <c r="AV106"/>
      <c r="AW106"/>
      <c r="AX106"/>
      <c r="AY106"/>
      <c r="AZ106"/>
      <c r="BA106"/>
      <c r="BB106"/>
      <c r="BC106"/>
      <c r="BD106"/>
      <c r="BE106"/>
      <c r="BF106"/>
      <c r="BG106"/>
      <c r="BH106"/>
      <c r="BI106"/>
      <c r="BJ106"/>
      <c r="BK106"/>
      <c r="BL106"/>
      <c r="BM106"/>
      <c r="BN106"/>
      <c r="BO106"/>
      <c r="BP106"/>
      <c r="BQ106"/>
      <c r="BR106"/>
      <c r="BS106"/>
      <c r="BT106"/>
      <c r="BU106"/>
      <c r="BV106"/>
      <c r="BW106"/>
      <c r="BX106"/>
      <c r="BY106"/>
      <c r="BZ106"/>
      <c r="CA106"/>
    </row>
    <row r="107" spans="1:79">
      <c r="E107" s="20">
        <f ca="1">E105</f>
        <v>1.5878243109267591</v>
      </c>
      <c r="F107" s="20">
        <f ca="1">F105+E107</f>
        <v>3.5615451717247781</v>
      </c>
      <c r="G107" s="20">
        <f t="shared" ref="G107:X107" ca="1" si="20">G105+F107</f>
        <v>6.0040705012043034</v>
      </c>
      <c r="H107" s="20">
        <f t="shared" ca="1" si="20"/>
        <v>8.8681402441495489</v>
      </c>
      <c r="I107" s="20">
        <f t="shared" ca="1" si="20"/>
        <v>12.165119611329267</v>
      </c>
      <c r="J107" s="20">
        <f t="shared" ca="1" si="20"/>
        <v>16.052100982592481</v>
      </c>
      <c r="K107" s="20">
        <f t="shared" ca="1" si="20"/>
        <v>20.347606105168417</v>
      </c>
      <c r="L107" s="20">
        <f t="shared" ca="1" si="20"/>
        <v>24.764509881912396</v>
      </c>
      <c r="M107" s="20">
        <f t="shared" ca="1" si="20"/>
        <v>28.95170925445769</v>
      </c>
      <c r="N107" s="20">
        <f t="shared" ca="1" si="20"/>
        <v>32.570284451151885</v>
      </c>
      <c r="O107" s="20">
        <f t="shared" ca="1" si="20"/>
        <v>35.384665449437165</v>
      </c>
      <c r="P107" s="20">
        <f t="shared" ca="1" si="20"/>
        <v>37.325325867317339</v>
      </c>
      <c r="Q107" s="20">
        <f t="shared" ca="1" si="20"/>
        <v>38.491797352312481</v>
      </c>
      <c r="R107" s="20">
        <f t="shared" ca="1" si="20"/>
        <v>39.091525393014273</v>
      </c>
      <c r="S107" s="20">
        <f t="shared" ca="1" si="20"/>
        <v>39.349875407117459</v>
      </c>
      <c r="T107" s="20">
        <f t="shared" ca="1" si="20"/>
        <v>39.441010959464755</v>
      </c>
      <c r="U107" s="20">
        <f t="shared" ca="1" si="20"/>
        <v>39.466681138943386</v>
      </c>
      <c r="V107" s="20">
        <f t="shared" ca="1" si="20"/>
        <v>39.472297536126781</v>
      </c>
      <c r="W107" s="20">
        <f t="shared" ca="1" si="20"/>
        <v>39.47322423724421</v>
      </c>
      <c r="X107" s="20">
        <f t="shared" ca="1" si="20"/>
        <v>39.473335897851918</v>
      </c>
      <c r="Y107" s="20"/>
      <c r="AC107"/>
      <c r="AD107"/>
      <c r="AE107"/>
      <c r="AF107"/>
      <c r="AG107"/>
      <c r="AH107"/>
      <c r="AI107"/>
      <c r="AJ107"/>
      <c r="AK107"/>
      <c r="AL107"/>
      <c r="AM107"/>
      <c r="AN107"/>
      <c r="AO107"/>
      <c r="AP107"/>
      <c r="AQ107"/>
      <c r="AR107"/>
      <c r="AS107"/>
      <c r="AT107"/>
      <c r="AU107"/>
      <c r="AV107"/>
      <c r="AW107"/>
      <c r="AX107"/>
      <c r="AY107"/>
      <c r="AZ107"/>
      <c r="BA107"/>
      <c r="BB107"/>
      <c r="BC107"/>
      <c r="BD107"/>
      <c r="BE107"/>
      <c r="BF107"/>
      <c r="BG107"/>
      <c r="BH107"/>
      <c r="BI107"/>
      <c r="BJ107"/>
      <c r="BK107"/>
      <c r="BL107"/>
      <c r="BM107"/>
      <c r="BN107"/>
      <c r="BO107"/>
      <c r="BP107"/>
      <c r="BQ107"/>
      <c r="BR107"/>
      <c r="BS107"/>
      <c r="BT107"/>
      <c r="BU107"/>
      <c r="BV107"/>
      <c r="BW107"/>
      <c r="BX107"/>
      <c r="BY107"/>
      <c r="BZ107"/>
      <c r="CA107"/>
    </row>
    <row r="108" spans="1:79" ht="15">
      <c r="A108" s="45" t="s">
        <v>136</v>
      </c>
      <c r="AC108"/>
      <c r="AD108"/>
      <c r="AE108"/>
      <c r="AF108"/>
      <c r="AG108"/>
      <c r="AH108"/>
      <c r="AI108"/>
      <c r="AJ108"/>
      <c r="AK108"/>
      <c r="AL108"/>
      <c r="AM108"/>
      <c r="AN108"/>
      <c r="AO108"/>
      <c r="AP108"/>
      <c r="AQ108"/>
      <c r="AR108"/>
      <c r="AS108"/>
      <c r="AT108"/>
      <c r="AU108"/>
      <c r="AV108"/>
      <c r="AW108"/>
      <c r="AX108"/>
      <c r="AY108"/>
      <c r="AZ108"/>
      <c r="BA108"/>
      <c r="BB108"/>
      <c r="BC108"/>
      <c r="BD108"/>
      <c r="BE108"/>
      <c r="BF108"/>
      <c r="BG108"/>
      <c r="BH108"/>
      <c r="BI108"/>
      <c r="BJ108"/>
      <c r="BK108"/>
      <c r="BL108"/>
      <c r="BM108"/>
      <c r="BN108"/>
      <c r="BO108"/>
      <c r="BP108"/>
      <c r="BQ108"/>
      <c r="BR108"/>
      <c r="BS108"/>
      <c r="BT108"/>
      <c r="BU108"/>
      <c r="BV108"/>
      <c r="BW108"/>
      <c r="BX108"/>
      <c r="BY108"/>
      <c r="BZ108"/>
      <c r="CA108"/>
    </row>
    <row r="109" spans="1:79" ht="15">
      <c r="D109" s="54" t="str">
        <f>C30</f>
        <v>Behavior - Retro</v>
      </c>
      <c r="E109" s="48">
        <f t="shared" ref="E109:X109" si="21">E11</f>
        <v>2016</v>
      </c>
      <c r="F109" s="49">
        <f t="shared" si="21"/>
        <v>2017</v>
      </c>
      <c r="G109" s="49">
        <f t="shared" si="21"/>
        <v>2018</v>
      </c>
      <c r="H109" s="49">
        <f t="shared" si="21"/>
        <v>2019</v>
      </c>
      <c r="I109" s="49">
        <f t="shared" si="21"/>
        <v>2020</v>
      </c>
      <c r="J109" s="49">
        <f t="shared" si="21"/>
        <v>2021</v>
      </c>
      <c r="K109" s="49">
        <f t="shared" si="21"/>
        <v>2022</v>
      </c>
      <c r="L109" s="49">
        <f t="shared" si="21"/>
        <v>2023</v>
      </c>
      <c r="M109" s="49">
        <f t="shared" si="21"/>
        <v>2024</v>
      </c>
      <c r="N109" s="49">
        <f t="shared" si="21"/>
        <v>2025</v>
      </c>
      <c r="O109" s="49">
        <f t="shared" si="21"/>
        <v>2026</v>
      </c>
      <c r="P109" s="49">
        <f t="shared" si="21"/>
        <v>2027</v>
      </c>
      <c r="Q109" s="49">
        <f t="shared" si="21"/>
        <v>2028</v>
      </c>
      <c r="R109" s="49">
        <f t="shared" si="21"/>
        <v>2029</v>
      </c>
      <c r="S109" s="49">
        <f t="shared" si="21"/>
        <v>2030</v>
      </c>
      <c r="T109" s="49">
        <f t="shared" si="21"/>
        <v>2031</v>
      </c>
      <c r="U109" s="49">
        <f t="shared" si="21"/>
        <v>2032</v>
      </c>
      <c r="V109" s="49">
        <f t="shared" si="21"/>
        <v>2033</v>
      </c>
      <c r="W109" s="49">
        <f t="shared" si="21"/>
        <v>2034</v>
      </c>
      <c r="X109" s="49">
        <f t="shared" si="21"/>
        <v>2035</v>
      </c>
      <c r="Y109" s="50" t="s">
        <v>61</v>
      </c>
      <c r="AC109"/>
      <c r="AD109"/>
      <c r="AE109"/>
      <c r="AF109"/>
      <c r="AG109"/>
      <c r="AH109"/>
      <c r="AI109"/>
      <c r="AJ109"/>
      <c r="AK109"/>
      <c r="AL109"/>
      <c r="AM109"/>
      <c r="AN109"/>
      <c r="AO109"/>
      <c r="AP109"/>
      <c r="AQ109"/>
      <c r="AR109"/>
      <c r="AS109"/>
      <c r="AT109"/>
      <c r="AU109"/>
      <c r="AV109"/>
      <c r="AW109"/>
      <c r="AX109"/>
      <c r="AY109"/>
      <c r="AZ109"/>
      <c r="BA109"/>
      <c r="BB109"/>
      <c r="BC109"/>
      <c r="BD109"/>
      <c r="BE109"/>
      <c r="BF109"/>
      <c r="BG109"/>
      <c r="BH109"/>
      <c r="BI109"/>
      <c r="BJ109"/>
      <c r="BK109"/>
      <c r="BL109"/>
      <c r="BM109"/>
      <c r="BN109"/>
      <c r="BO109"/>
      <c r="BP109"/>
      <c r="BQ109"/>
      <c r="BR109"/>
      <c r="BS109"/>
      <c r="BT109"/>
      <c r="BU109"/>
      <c r="BV109"/>
      <c r="BW109"/>
      <c r="BX109"/>
      <c r="BY109"/>
      <c r="BZ109"/>
      <c r="CA109"/>
    </row>
    <row r="110" spans="1:79" ht="15">
      <c r="E110" s="51" t="str">
        <f>CONCATENATE("aMW_",E$11)</f>
        <v>aMW_2016</v>
      </c>
      <c r="F110" s="52" t="str">
        <f t="shared" ref="F110:X110" si="22">CONCATENATE("aMW_",F$11)</f>
        <v>aMW_2017</v>
      </c>
      <c r="G110" s="52" t="str">
        <f t="shared" si="22"/>
        <v>aMW_2018</v>
      </c>
      <c r="H110" s="52" t="str">
        <f t="shared" si="22"/>
        <v>aMW_2019</v>
      </c>
      <c r="I110" s="52" t="str">
        <f t="shared" si="22"/>
        <v>aMW_2020</v>
      </c>
      <c r="J110" s="52" t="str">
        <f t="shared" si="22"/>
        <v>aMW_2021</v>
      </c>
      <c r="K110" s="52" t="str">
        <f t="shared" si="22"/>
        <v>aMW_2022</v>
      </c>
      <c r="L110" s="52" t="str">
        <f t="shared" si="22"/>
        <v>aMW_2023</v>
      </c>
      <c r="M110" s="52" t="str">
        <f t="shared" si="22"/>
        <v>aMW_2024</v>
      </c>
      <c r="N110" s="52" t="str">
        <f t="shared" si="22"/>
        <v>aMW_2025</v>
      </c>
      <c r="O110" s="52" t="str">
        <f t="shared" si="22"/>
        <v>aMW_2026</v>
      </c>
      <c r="P110" s="52" t="str">
        <f t="shared" si="22"/>
        <v>aMW_2027</v>
      </c>
      <c r="Q110" s="52" t="str">
        <f t="shared" si="22"/>
        <v>aMW_2028</v>
      </c>
      <c r="R110" s="52" t="str">
        <f t="shared" si="22"/>
        <v>aMW_2029</v>
      </c>
      <c r="S110" s="52" t="str">
        <f t="shared" si="22"/>
        <v>aMW_2030</v>
      </c>
      <c r="T110" s="52" t="str">
        <f t="shared" si="22"/>
        <v>aMW_2031</v>
      </c>
      <c r="U110" s="52" t="str">
        <f t="shared" si="22"/>
        <v>aMW_2032</v>
      </c>
      <c r="V110" s="52" t="str">
        <f t="shared" si="22"/>
        <v>aMW_2033</v>
      </c>
      <c r="W110" s="52" t="str">
        <f t="shared" si="22"/>
        <v>aMW_2034</v>
      </c>
      <c r="X110" s="52" t="str">
        <f t="shared" si="22"/>
        <v>aMW_2035</v>
      </c>
      <c r="Y110" s="53" t="s">
        <v>61</v>
      </c>
      <c r="AC110"/>
      <c r="AD110"/>
      <c r="AE110"/>
      <c r="AF110"/>
      <c r="AG110"/>
      <c r="AH110"/>
      <c r="AI110"/>
      <c r="AJ110"/>
      <c r="AK110"/>
      <c r="AL110"/>
      <c r="AM110"/>
      <c r="AN110"/>
      <c r="AO110"/>
      <c r="AP110"/>
      <c r="AQ110"/>
      <c r="AR110"/>
      <c r="AS110"/>
      <c r="AT110"/>
      <c r="AU110"/>
      <c r="AV110"/>
      <c r="AW110"/>
      <c r="AX110"/>
      <c r="AY110"/>
      <c r="AZ110"/>
      <c r="BA110"/>
      <c r="BB110"/>
      <c r="BC110"/>
      <c r="BD110"/>
      <c r="BE110"/>
      <c r="BF110"/>
      <c r="BG110"/>
      <c r="BH110"/>
      <c r="BI110"/>
      <c r="BJ110"/>
      <c r="BK110"/>
      <c r="BL110"/>
      <c r="BM110"/>
      <c r="BN110"/>
      <c r="BO110"/>
      <c r="BP110"/>
      <c r="BQ110"/>
      <c r="BR110"/>
      <c r="BS110"/>
      <c r="BT110"/>
      <c r="BU110"/>
      <c r="BV110"/>
      <c r="BW110"/>
      <c r="BX110"/>
      <c r="BY110"/>
      <c r="BZ110"/>
      <c r="CA110"/>
    </row>
    <row r="111" spans="1:79">
      <c r="D111" s="7" t="s">
        <v>70</v>
      </c>
      <c r="E111" s="41">
        <f>E74</f>
        <v>0</v>
      </c>
      <c r="F111" s="41">
        <f t="shared" ref="F111:Y111" si="23">F74</f>
        <v>0</v>
      </c>
      <c r="G111" s="41">
        <f t="shared" si="23"/>
        <v>0</v>
      </c>
      <c r="H111" s="41">
        <f t="shared" si="23"/>
        <v>0</v>
      </c>
      <c r="I111" s="41">
        <f t="shared" si="23"/>
        <v>0</v>
      </c>
      <c r="J111" s="41">
        <f t="shared" si="23"/>
        <v>0</v>
      </c>
      <c r="K111" s="41">
        <f t="shared" si="23"/>
        <v>0</v>
      </c>
      <c r="L111" s="41">
        <f t="shared" si="23"/>
        <v>0</v>
      </c>
      <c r="M111" s="41">
        <f t="shared" si="23"/>
        <v>0</v>
      </c>
      <c r="N111" s="41">
        <f t="shared" si="23"/>
        <v>0</v>
      </c>
      <c r="O111" s="41">
        <f t="shared" si="23"/>
        <v>0</v>
      </c>
      <c r="P111" s="41">
        <f t="shared" si="23"/>
        <v>0</v>
      </c>
      <c r="Q111" s="41">
        <f t="shared" si="23"/>
        <v>0</v>
      </c>
      <c r="R111" s="41">
        <f t="shared" si="23"/>
        <v>0</v>
      </c>
      <c r="S111" s="41">
        <f t="shared" si="23"/>
        <v>0</v>
      </c>
      <c r="T111" s="41">
        <f t="shared" si="23"/>
        <v>0</v>
      </c>
      <c r="U111" s="41">
        <f t="shared" si="23"/>
        <v>0</v>
      </c>
      <c r="V111" s="41">
        <f t="shared" si="23"/>
        <v>0</v>
      </c>
      <c r="W111" s="41">
        <f t="shared" si="23"/>
        <v>0</v>
      </c>
      <c r="X111" s="41">
        <f t="shared" si="23"/>
        <v>0</v>
      </c>
      <c r="Y111" s="41">
        <f t="shared" si="23"/>
        <v>0</v>
      </c>
      <c r="AC111"/>
      <c r="AD111"/>
      <c r="AE111"/>
      <c r="AF111"/>
      <c r="AG111"/>
      <c r="AH111"/>
      <c r="AI111"/>
      <c r="AJ111"/>
      <c r="AK111"/>
      <c r="AL111"/>
      <c r="AM111"/>
      <c r="AN111"/>
      <c r="AO111"/>
      <c r="AP111"/>
      <c r="AQ111"/>
      <c r="AR111"/>
      <c r="AS111"/>
      <c r="AT111"/>
      <c r="AU111"/>
      <c r="AV111"/>
      <c r="AW111"/>
      <c r="AX111"/>
      <c r="AY111"/>
      <c r="AZ111"/>
      <c r="BA111"/>
      <c r="BB111"/>
      <c r="BC111"/>
      <c r="BD111"/>
      <c r="BE111"/>
      <c r="BF111"/>
      <c r="BG111"/>
      <c r="BH111"/>
      <c r="BI111"/>
      <c r="BJ111"/>
      <c r="BK111"/>
      <c r="BL111"/>
      <c r="BM111"/>
      <c r="BN111"/>
      <c r="BO111"/>
      <c r="BP111"/>
      <c r="BQ111"/>
      <c r="BR111"/>
      <c r="BS111"/>
      <c r="BT111"/>
      <c r="BU111"/>
      <c r="BV111"/>
      <c r="BW111"/>
      <c r="BX111"/>
      <c r="BY111"/>
      <c r="BZ111"/>
      <c r="CA111"/>
    </row>
    <row r="112" spans="1:79">
      <c r="D112" s="7" t="s">
        <v>397</v>
      </c>
      <c r="E112" s="41">
        <f>E75-E74</f>
        <v>0</v>
      </c>
      <c r="F112" s="41">
        <f>F75-F74</f>
        <v>0</v>
      </c>
      <c r="G112" s="41">
        <f t="shared" ref="G112:X112" si="24">G75-G74</f>
        <v>0</v>
      </c>
      <c r="H112" s="41">
        <f t="shared" si="24"/>
        <v>0</v>
      </c>
      <c r="I112" s="41">
        <f t="shared" si="24"/>
        <v>0</v>
      </c>
      <c r="J112" s="41">
        <f t="shared" si="24"/>
        <v>0</v>
      </c>
      <c r="K112" s="41">
        <f t="shared" si="24"/>
        <v>0</v>
      </c>
      <c r="L112" s="41">
        <f t="shared" si="24"/>
        <v>0</v>
      </c>
      <c r="M112" s="41">
        <f t="shared" si="24"/>
        <v>0</v>
      </c>
      <c r="N112" s="41">
        <f>N75-N74</f>
        <v>0</v>
      </c>
      <c r="O112" s="41">
        <f t="shared" si="24"/>
        <v>0</v>
      </c>
      <c r="P112" s="41">
        <f t="shared" si="24"/>
        <v>0</v>
      </c>
      <c r="Q112" s="41">
        <f t="shared" si="24"/>
        <v>0</v>
      </c>
      <c r="R112" s="41">
        <f t="shared" si="24"/>
        <v>0</v>
      </c>
      <c r="S112" s="41">
        <f t="shared" si="24"/>
        <v>0</v>
      </c>
      <c r="T112" s="41">
        <f t="shared" si="24"/>
        <v>0</v>
      </c>
      <c r="U112" s="41">
        <f t="shared" si="24"/>
        <v>0</v>
      </c>
      <c r="V112" s="41">
        <f t="shared" si="24"/>
        <v>0</v>
      </c>
      <c r="W112" s="41">
        <f t="shared" si="24"/>
        <v>0</v>
      </c>
      <c r="X112" s="41">
        <f t="shared" si="24"/>
        <v>0</v>
      </c>
      <c r="Y112" s="41">
        <f>Y75-Y74</f>
        <v>0</v>
      </c>
      <c r="AC112"/>
      <c r="AD112"/>
      <c r="AE112"/>
      <c r="AF112"/>
      <c r="AG112"/>
      <c r="AH112"/>
      <c r="AI112"/>
      <c r="AJ112"/>
      <c r="AK112"/>
      <c r="AL112"/>
      <c r="AM112"/>
      <c r="AN112"/>
      <c r="AO112"/>
      <c r="AP112"/>
      <c r="AQ112"/>
      <c r="AR112"/>
      <c r="AS112"/>
      <c r="AT112"/>
      <c r="AU112"/>
      <c r="AV112"/>
      <c r="AW112"/>
      <c r="AX112"/>
      <c r="AY112"/>
      <c r="AZ112"/>
      <c r="BA112"/>
      <c r="BB112"/>
      <c r="BC112"/>
      <c r="BD112"/>
      <c r="BE112"/>
      <c r="BF112"/>
      <c r="BG112"/>
      <c r="BH112"/>
      <c r="BI112"/>
      <c r="BJ112"/>
      <c r="BK112"/>
      <c r="BL112"/>
      <c r="BM112"/>
      <c r="BN112"/>
      <c r="BO112"/>
      <c r="BP112"/>
      <c r="BQ112"/>
      <c r="BR112"/>
      <c r="BS112"/>
      <c r="BT112"/>
      <c r="BU112"/>
      <c r="BV112"/>
      <c r="BW112"/>
      <c r="BX112"/>
      <c r="BY112"/>
      <c r="BZ112"/>
      <c r="CA112"/>
    </row>
    <row r="113" spans="4:79">
      <c r="D113" s="7" t="s">
        <v>76</v>
      </c>
      <c r="E113" s="41">
        <f t="shared" ref="E113:Y113" si="25">E76-E75</f>
        <v>0</v>
      </c>
      <c r="F113" s="41">
        <f t="shared" si="25"/>
        <v>0</v>
      </c>
      <c r="G113" s="41">
        <f t="shared" si="25"/>
        <v>0</v>
      </c>
      <c r="H113" s="41">
        <f t="shared" si="25"/>
        <v>0</v>
      </c>
      <c r="I113" s="41">
        <f t="shared" si="25"/>
        <v>0</v>
      </c>
      <c r="J113" s="41">
        <f t="shared" si="25"/>
        <v>0</v>
      </c>
      <c r="K113" s="41">
        <f t="shared" si="25"/>
        <v>0</v>
      </c>
      <c r="L113" s="41">
        <f t="shared" si="25"/>
        <v>0</v>
      </c>
      <c r="M113" s="41">
        <f t="shared" si="25"/>
        <v>0</v>
      </c>
      <c r="N113" s="41">
        <f t="shared" si="25"/>
        <v>0</v>
      </c>
      <c r="O113" s="41">
        <f t="shared" si="25"/>
        <v>0</v>
      </c>
      <c r="P113" s="41">
        <f t="shared" si="25"/>
        <v>0</v>
      </c>
      <c r="Q113" s="41">
        <f t="shared" si="25"/>
        <v>0</v>
      </c>
      <c r="R113" s="41">
        <f t="shared" si="25"/>
        <v>0</v>
      </c>
      <c r="S113" s="41">
        <f t="shared" si="25"/>
        <v>0</v>
      </c>
      <c r="T113" s="41">
        <f t="shared" si="25"/>
        <v>0</v>
      </c>
      <c r="U113" s="41">
        <f t="shared" si="25"/>
        <v>0</v>
      </c>
      <c r="V113" s="41">
        <f t="shared" si="25"/>
        <v>0</v>
      </c>
      <c r="W113" s="41">
        <f t="shared" si="25"/>
        <v>0</v>
      </c>
      <c r="X113" s="41">
        <f t="shared" si="25"/>
        <v>0</v>
      </c>
      <c r="Y113" s="41">
        <f t="shared" si="25"/>
        <v>0</v>
      </c>
      <c r="AC113"/>
      <c r="AD113"/>
      <c r="AE113"/>
      <c r="AF113"/>
      <c r="AG113"/>
      <c r="AH113"/>
      <c r="AI113"/>
      <c r="AJ113"/>
      <c r="AK113"/>
      <c r="AL113"/>
      <c r="AM113"/>
      <c r="AN113"/>
      <c r="AO113"/>
      <c r="AP113"/>
      <c r="AQ113"/>
      <c r="AR113"/>
      <c r="AS113"/>
      <c r="AT113"/>
      <c r="AU113"/>
      <c r="AV113"/>
      <c r="AW113"/>
      <c r="AX113"/>
      <c r="AY113"/>
      <c r="AZ113"/>
      <c r="BA113"/>
      <c r="BB113"/>
      <c r="BC113"/>
      <c r="BD113"/>
      <c r="BE113"/>
      <c r="BF113"/>
      <c r="BG113"/>
      <c r="BH113"/>
      <c r="BI113"/>
      <c r="BJ113"/>
      <c r="BK113"/>
      <c r="BL113"/>
      <c r="BM113"/>
      <c r="BN113"/>
      <c r="BO113"/>
      <c r="BP113"/>
      <c r="BQ113"/>
      <c r="BR113"/>
      <c r="BS113"/>
      <c r="BT113"/>
      <c r="BU113"/>
      <c r="BV113"/>
      <c r="BW113"/>
      <c r="BX113"/>
      <c r="BY113"/>
      <c r="BZ113"/>
      <c r="CA113"/>
    </row>
    <row r="114" spans="4:79">
      <c r="D114" s="7" t="s">
        <v>79</v>
      </c>
      <c r="E114" s="41">
        <f t="shared" ref="E114:Y114" si="26">E77-E76</f>
        <v>0</v>
      </c>
      <c r="F114" s="41">
        <f t="shared" si="26"/>
        <v>0</v>
      </c>
      <c r="G114" s="41">
        <f t="shared" si="26"/>
        <v>0</v>
      </c>
      <c r="H114" s="41">
        <f t="shared" si="26"/>
        <v>0</v>
      </c>
      <c r="I114" s="41">
        <f t="shared" si="26"/>
        <v>0</v>
      </c>
      <c r="J114" s="41">
        <f t="shared" si="26"/>
        <v>0</v>
      </c>
      <c r="K114" s="41">
        <f t="shared" si="26"/>
        <v>0</v>
      </c>
      <c r="L114" s="41">
        <f t="shared" si="26"/>
        <v>0</v>
      </c>
      <c r="M114" s="41">
        <f t="shared" si="26"/>
        <v>0</v>
      </c>
      <c r="N114" s="41">
        <f t="shared" si="26"/>
        <v>0</v>
      </c>
      <c r="O114" s="41">
        <f t="shared" si="26"/>
        <v>0</v>
      </c>
      <c r="P114" s="41">
        <f t="shared" si="26"/>
        <v>0</v>
      </c>
      <c r="Q114" s="41">
        <f t="shared" si="26"/>
        <v>0</v>
      </c>
      <c r="R114" s="41">
        <f t="shared" si="26"/>
        <v>0</v>
      </c>
      <c r="S114" s="41">
        <f t="shared" si="26"/>
        <v>0</v>
      </c>
      <c r="T114" s="41">
        <f t="shared" si="26"/>
        <v>0</v>
      </c>
      <c r="U114" s="41">
        <f t="shared" si="26"/>
        <v>0</v>
      </c>
      <c r="V114" s="41">
        <f t="shared" si="26"/>
        <v>0</v>
      </c>
      <c r="W114" s="41">
        <f t="shared" si="26"/>
        <v>0</v>
      </c>
      <c r="X114" s="41">
        <f t="shared" si="26"/>
        <v>0</v>
      </c>
      <c r="Y114" s="41">
        <f t="shared" si="26"/>
        <v>0</v>
      </c>
      <c r="AC114"/>
      <c r="AD114"/>
      <c r="AE114"/>
      <c r="AF114"/>
      <c r="AG114"/>
      <c r="AH114"/>
      <c r="AI114"/>
      <c r="AJ114"/>
      <c r="AK114"/>
      <c r="AL114"/>
      <c r="AM114"/>
      <c r="AN114"/>
      <c r="AO114"/>
      <c r="AP114"/>
      <c r="AQ114"/>
      <c r="AR114"/>
      <c r="AS114"/>
      <c r="AT114"/>
      <c r="AU114"/>
      <c r="AV114"/>
      <c r="AW114"/>
      <c r="AX114"/>
      <c r="AY114"/>
      <c r="AZ114"/>
      <c r="BA114"/>
      <c r="BB114"/>
      <c r="BC114"/>
      <c r="BD114"/>
      <c r="BE114"/>
      <c r="BF114"/>
      <c r="BG114"/>
      <c r="BH114"/>
      <c r="BI114"/>
      <c r="BJ114"/>
      <c r="BK114"/>
      <c r="BL114"/>
      <c r="BM114"/>
      <c r="BN114"/>
      <c r="BO114"/>
      <c r="BP114"/>
      <c r="BQ114"/>
      <c r="BR114"/>
      <c r="BS114"/>
      <c r="BT114"/>
      <c r="BU114"/>
      <c r="BV114"/>
      <c r="BW114"/>
      <c r="BX114"/>
      <c r="BY114"/>
      <c r="BZ114"/>
      <c r="CA114"/>
    </row>
    <row r="115" spans="4:79">
      <c r="D115" s="7" t="s">
        <v>82</v>
      </c>
      <c r="E115" s="41">
        <f t="shared" ref="E115:Y115" ca="1" si="27">E78-E77</f>
        <v>1.5878243109267591</v>
      </c>
      <c r="F115" s="41">
        <f t="shared" ca="1" si="27"/>
        <v>1.973720860798019</v>
      </c>
      <c r="G115" s="41">
        <f t="shared" ca="1" si="27"/>
        <v>2.4425253294795257</v>
      </c>
      <c r="H115" s="41">
        <f t="shared" ca="1" si="27"/>
        <v>2.8640697429452451</v>
      </c>
      <c r="I115" s="41">
        <f t="shared" ca="1" si="27"/>
        <v>3.2969793671797176</v>
      </c>
      <c r="J115" s="41">
        <f t="shared" ca="1" si="27"/>
        <v>3.8869813712632131</v>
      </c>
      <c r="K115" s="41">
        <f t="shared" ca="1" si="27"/>
        <v>4.2955051225759364</v>
      </c>
      <c r="L115" s="41">
        <f t="shared" ca="1" si="27"/>
        <v>4.416903776743978</v>
      </c>
      <c r="M115" s="41">
        <f t="shared" ca="1" si="27"/>
        <v>4.1871993725452947</v>
      </c>
      <c r="N115" s="41">
        <f t="shared" ca="1" si="27"/>
        <v>3.6185751966941924</v>
      </c>
      <c r="O115" s="41">
        <f t="shared" ca="1" si="27"/>
        <v>2.8143809982852823</v>
      </c>
      <c r="P115" s="41">
        <f t="shared" ca="1" si="27"/>
        <v>1.9406604178801721</v>
      </c>
      <c r="Q115" s="41">
        <f t="shared" ca="1" si="27"/>
        <v>1.166471484995141</v>
      </c>
      <c r="R115" s="41">
        <f t="shared" ca="1" si="27"/>
        <v>0.59972804070179242</v>
      </c>
      <c r="S115" s="41">
        <f t="shared" ca="1" si="27"/>
        <v>0.2583500141031842</v>
      </c>
      <c r="T115" s="41">
        <f t="shared" ca="1" si="27"/>
        <v>9.1135552347295104E-2</v>
      </c>
      <c r="U115" s="41">
        <f t="shared" ca="1" si="27"/>
        <v>2.5670179478628329E-2</v>
      </c>
      <c r="V115" s="41">
        <f t="shared" ca="1" si="27"/>
        <v>5.6163971833988868E-3</v>
      </c>
      <c r="W115" s="41">
        <f t="shared" ca="1" si="27"/>
        <v>9.2670111742831668E-4</v>
      </c>
      <c r="X115" s="41">
        <f t="shared" ca="1" si="27"/>
        <v>1.1166060770686447E-4</v>
      </c>
      <c r="Y115" s="41">
        <f t="shared" ca="1" si="27"/>
        <v>41.564552051526498</v>
      </c>
      <c r="AC115"/>
      <c r="AD115"/>
      <c r="AE115"/>
      <c r="AF115"/>
      <c r="AG115"/>
      <c r="AH115"/>
      <c r="AI115"/>
      <c r="AJ115"/>
      <c r="AK115"/>
      <c r="AL115"/>
      <c r="AM115"/>
      <c r="AN115"/>
      <c r="AO115"/>
      <c r="AP115"/>
      <c r="AQ115"/>
      <c r="AR115"/>
      <c r="AS115"/>
      <c r="AT115"/>
      <c r="AU115"/>
      <c r="AV115"/>
      <c r="AW115"/>
      <c r="AX115"/>
      <c r="AY115"/>
      <c r="AZ115"/>
      <c r="BA115"/>
      <c r="BB115"/>
      <c r="BC115"/>
      <c r="BD115"/>
      <c r="BE115"/>
      <c r="BF115"/>
      <c r="BG115"/>
      <c r="BH115"/>
      <c r="BI115"/>
      <c r="BJ115"/>
      <c r="BK115"/>
      <c r="BL115"/>
      <c r="BM115"/>
      <c r="BN115"/>
      <c r="BO115"/>
      <c r="BP115"/>
      <c r="BQ115"/>
      <c r="BR115"/>
      <c r="BS115"/>
      <c r="BT115"/>
      <c r="BU115"/>
      <c r="BV115"/>
      <c r="BW115"/>
      <c r="BX115"/>
      <c r="BY115"/>
      <c r="BZ115"/>
      <c r="CA115"/>
    </row>
    <row r="116" spans="4:79">
      <c r="D116" s="7" t="s">
        <v>85</v>
      </c>
      <c r="E116" s="41">
        <f t="shared" ref="E116:Y116" ca="1" si="28">E79-E78</f>
        <v>0</v>
      </c>
      <c r="F116" s="41">
        <f t="shared" ca="1" si="28"/>
        <v>0</v>
      </c>
      <c r="G116" s="41">
        <f t="shared" ca="1" si="28"/>
        <v>0</v>
      </c>
      <c r="H116" s="41">
        <f t="shared" ca="1" si="28"/>
        <v>0</v>
      </c>
      <c r="I116" s="41">
        <f t="shared" ca="1" si="28"/>
        <v>0</v>
      </c>
      <c r="J116" s="41">
        <f t="shared" ca="1" si="28"/>
        <v>0</v>
      </c>
      <c r="K116" s="41">
        <f t="shared" ca="1" si="28"/>
        <v>0</v>
      </c>
      <c r="L116" s="41">
        <f t="shared" ca="1" si="28"/>
        <v>0</v>
      </c>
      <c r="M116" s="41">
        <f t="shared" ca="1" si="28"/>
        <v>0</v>
      </c>
      <c r="N116" s="41">
        <f t="shared" ca="1" si="28"/>
        <v>0</v>
      </c>
      <c r="O116" s="41">
        <f t="shared" ca="1" si="28"/>
        <v>0</v>
      </c>
      <c r="P116" s="41">
        <f t="shared" ca="1" si="28"/>
        <v>0</v>
      </c>
      <c r="Q116" s="41">
        <f t="shared" ca="1" si="28"/>
        <v>0</v>
      </c>
      <c r="R116" s="41">
        <f t="shared" ca="1" si="28"/>
        <v>0</v>
      </c>
      <c r="S116" s="41">
        <f t="shared" ca="1" si="28"/>
        <v>0</v>
      </c>
      <c r="T116" s="41">
        <f t="shared" ca="1" si="28"/>
        <v>0</v>
      </c>
      <c r="U116" s="41">
        <f t="shared" ca="1" si="28"/>
        <v>0</v>
      </c>
      <c r="V116" s="41">
        <f t="shared" ca="1" si="28"/>
        <v>0</v>
      </c>
      <c r="W116" s="41">
        <f t="shared" ca="1" si="28"/>
        <v>0</v>
      </c>
      <c r="X116" s="41">
        <f t="shared" ca="1" si="28"/>
        <v>0</v>
      </c>
      <c r="Y116" s="41">
        <f t="shared" ca="1" si="28"/>
        <v>0</v>
      </c>
      <c r="AC116"/>
      <c r="AD116"/>
      <c r="AE116"/>
      <c r="AF116"/>
      <c r="AG116"/>
      <c r="AH116"/>
      <c r="AI116"/>
      <c r="AJ116"/>
      <c r="AK116"/>
      <c r="AL116"/>
      <c r="AM116"/>
      <c r="AN116"/>
      <c r="AO116"/>
      <c r="AP116"/>
      <c r="AQ116"/>
      <c r="AR116"/>
      <c r="AS116"/>
      <c r="AT116"/>
      <c r="AU116"/>
      <c r="AV116"/>
      <c r="AW116"/>
      <c r="AX116"/>
      <c r="AY116"/>
      <c r="AZ116"/>
      <c r="BA116"/>
      <c r="BB116"/>
      <c r="BC116"/>
      <c r="BD116"/>
      <c r="BE116"/>
      <c r="BF116"/>
      <c r="BG116"/>
      <c r="BH116"/>
      <c r="BI116"/>
      <c r="BJ116"/>
      <c r="BK116"/>
      <c r="BL116"/>
      <c r="BM116"/>
      <c r="BN116"/>
      <c r="BO116"/>
      <c r="BP116"/>
      <c r="BQ116"/>
      <c r="BR116"/>
      <c r="BS116"/>
      <c r="BT116"/>
      <c r="BU116"/>
      <c r="BV116"/>
      <c r="BW116"/>
      <c r="BX116"/>
      <c r="BY116"/>
      <c r="BZ116"/>
      <c r="CA116"/>
    </row>
    <row r="117" spans="4:79">
      <c r="D117" s="7" t="s">
        <v>88</v>
      </c>
      <c r="E117" s="41">
        <f t="shared" ref="E117:Y117" ca="1" si="29">E80-E79</f>
        <v>0</v>
      </c>
      <c r="F117" s="41">
        <f t="shared" ca="1" si="29"/>
        <v>0</v>
      </c>
      <c r="G117" s="41">
        <f t="shared" ca="1" si="29"/>
        <v>0</v>
      </c>
      <c r="H117" s="41">
        <f t="shared" ca="1" si="29"/>
        <v>0</v>
      </c>
      <c r="I117" s="41">
        <f t="shared" ca="1" si="29"/>
        <v>0</v>
      </c>
      <c r="J117" s="41">
        <f t="shared" ca="1" si="29"/>
        <v>0</v>
      </c>
      <c r="K117" s="41">
        <f t="shared" ca="1" si="29"/>
        <v>0</v>
      </c>
      <c r="L117" s="41">
        <f t="shared" ca="1" si="29"/>
        <v>0</v>
      </c>
      <c r="M117" s="41">
        <f t="shared" ca="1" si="29"/>
        <v>0</v>
      </c>
      <c r="N117" s="41">
        <f t="shared" ca="1" si="29"/>
        <v>0</v>
      </c>
      <c r="O117" s="41">
        <f t="shared" ca="1" si="29"/>
        <v>0</v>
      </c>
      <c r="P117" s="41">
        <f t="shared" ca="1" si="29"/>
        <v>0</v>
      </c>
      <c r="Q117" s="41">
        <f t="shared" ca="1" si="29"/>
        <v>0</v>
      </c>
      <c r="R117" s="41">
        <f t="shared" ca="1" si="29"/>
        <v>0</v>
      </c>
      <c r="S117" s="41">
        <f t="shared" ca="1" si="29"/>
        <v>0</v>
      </c>
      <c r="T117" s="41">
        <f t="shared" ca="1" si="29"/>
        <v>0</v>
      </c>
      <c r="U117" s="41">
        <f t="shared" ca="1" si="29"/>
        <v>0</v>
      </c>
      <c r="V117" s="41">
        <f t="shared" ca="1" si="29"/>
        <v>0</v>
      </c>
      <c r="W117" s="41">
        <f t="shared" ca="1" si="29"/>
        <v>0</v>
      </c>
      <c r="X117" s="41">
        <f t="shared" ca="1" si="29"/>
        <v>0</v>
      </c>
      <c r="Y117" s="41">
        <f t="shared" ca="1" si="29"/>
        <v>0</v>
      </c>
      <c r="AC117"/>
      <c r="AD117"/>
      <c r="AE117"/>
      <c r="AF117"/>
      <c r="AG117"/>
      <c r="AH117"/>
      <c r="AI117"/>
      <c r="AJ117"/>
      <c r="AK117"/>
      <c r="AL117"/>
      <c r="AM117"/>
      <c r="AN117"/>
      <c r="AO117"/>
      <c r="AP117"/>
      <c r="AQ117"/>
      <c r="AR117"/>
      <c r="AS117"/>
      <c r="AT117"/>
      <c r="AU117"/>
      <c r="AV117"/>
      <c r="AW117"/>
      <c r="AX117"/>
      <c r="AY117"/>
      <c r="AZ117"/>
      <c r="BA117"/>
      <c r="BB117"/>
      <c r="BC117"/>
      <c r="BD117"/>
      <c r="BE117"/>
      <c r="BF117"/>
      <c r="BG117"/>
      <c r="BH117"/>
      <c r="BI117"/>
      <c r="BJ117"/>
      <c r="BK117"/>
      <c r="BL117"/>
      <c r="BM117"/>
      <c r="BN117"/>
      <c r="BO117"/>
      <c r="BP117"/>
      <c r="BQ117"/>
      <c r="BR117"/>
      <c r="BS117"/>
      <c r="BT117"/>
      <c r="BU117"/>
      <c r="BV117"/>
      <c r="BW117"/>
      <c r="BX117"/>
      <c r="BY117"/>
      <c r="BZ117"/>
      <c r="CA117"/>
    </row>
    <row r="118" spans="4:79">
      <c r="D118" s="7" t="s">
        <v>91</v>
      </c>
      <c r="E118" s="41">
        <f t="shared" ref="E118:Y118" ca="1" si="30">E81-E80</f>
        <v>0</v>
      </c>
      <c r="F118" s="41">
        <f t="shared" ca="1" si="30"/>
        <v>0</v>
      </c>
      <c r="G118" s="41">
        <f t="shared" ca="1" si="30"/>
        <v>0</v>
      </c>
      <c r="H118" s="41">
        <f t="shared" ca="1" si="30"/>
        <v>0</v>
      </c>
      <c r="I118" s="41">
        <f t="shared" ca="1" si="30"/>
        <v>0</v>
      </c>
      <c r="J118" s="41">
        <f t="shared" ca="1" si="30"/>
        <v>0</v>
      </c>
      <c r="K118" s="41">
        <f t="shared" ca="1" si="30"/>
        <v>0</v>
      </c>
      <c r="L118" s="41">
        <f t="shared" ca="1" si="30"/>
        <v>0</v>
      </c>
      <c r="M118" s="41">
        <f t="shared" ca="1" si="30"/>
        <v>0</v>
      </c>
      <c r="N118" s="41">
        <f t="shared" ca="1" si="30"/>
        <v>0</v>
      </c>
      <c r="O118" s="41">
        <f t="shared" ca="1" si="30"/>
        <v>0</v>
      </c>
      <c r="P118" s="41">
        <f t="shared" ca="1" si="30"/>
        <v>0</v>
      </c>
      <c r="Q118" s="41">
        <f t="shared" ca="1" si="30"/>
        <v>0</v>
      </c>
      <c r="R118" s="41">
        <f t="shared" ca="1" si="30"/>
        <v>0</v>
      </c>
      <c r="S118" s="41">
        <f t="shared" ca="1" si="30"/>
        <v>0</v>
      </c>
      <c r="T118" s="41">
        <f t="shared" ca="1" si="30"/>
        <v>0</v>
      </c>
      <c r="U118" s="41">
        <f t="shared" ca="1" si="30"/>
        <v>0</v>
      </c>
      <c r="V118" s="41">
        <f t="shared" ca="1" si="30"/>
        <v>0</v>
      </c>
      <c r="W118" s="41">
        <f t="shared" ca="1" si="30"/>
        <v>0</v>
      </c>
      <c r="X118" s="41">
        <f t="shared" ca="1" si="30"/>
        <v>0</v>
      </c>
      <c r="Y118" s="41">
        <f t="shared" ca="1" si="30"/>
        <v>0</v>
      </c>
      <c r="AC118"/>
      <c r="AD118"/>
      <c r="AE118"/>
      <c r="AF118"/>
      <c r="AG118"/>
      <c r="AH118"/>
      <c r="AI118"/>
      <c r="AJ118"/>
      <c r="AK118"/>
      <c r="AL118"/>
      <c r="AM118"/>
      <c r="AN118"/>
      <c r="AO118"/>
      <c r="AP118"/>
      <c r="AQ118"/>
      <c r="AR118"/>
      <c r="AS118"/>
      <c r="AT118"/>
      <c r="AU118"/>
      <c r="AV118"/>
      <c r="AW118"/>
      <c r="AX118"/>
      <c r="AY118"/>
      <c r="AZ118"/>
      <c r="BA118"/>
      <c r="BB118"/>
      <c r="BC118"/>
      <c r="BD118"/>
      <c r="BE118"/>
      <c r="BF118"/>
      <c r="BG118"/>
      <c r="BH118"/>
      <c r="BI118"/>
      <c r="BJ118"/>
      <c r="BK118"/>
      <c r="BL118"/>
      <c r="BM118"/>
      <c r="BN118"/>
      <c r="BO118"/>
      <c r="BP118"/>
      <c r="BQ118"/>
      <c r="BR118"/>
      <c r="BS118"/>
      <c r="BT118"/>
      <c r="BU118"/>
      <c r="BV118"/>
      <c r="BW118"/>
      <c r="BX118"/>
      <c r="BY118"/>
      <c r="BZ118"/>
      <c r="CA118"/>
    </row>
    <row r="119" spans="4:79">
      <c r="D119" s="7" t="s">
        <v>94</v>
      </c>
      <c r="E119" s="41">
        <f t="shared" ref="E119:Y119" ca="1" si="31">E82-E81</f>
        <v>0</v>
      </c>
      <c r="F119" s="41">
        <f t="shared" ca="1" si="31"/>
        <v>0</v>
      </c>
      <c r="G119" s="41">
        <f t="shared" ca="1" si="31"/>
        <v>0</v>
      </c>
      <c r="H119" s="41">
        <f t="shared" ca="1" si="31"/>
        <v>0</v>
      </c>
      <c r="I119" s="41">
        <f t="shared" ca="1" si="31"/>
        <v>0</v>
      </c>
      <c r="J119" s="41">
        <f t="shared" ca="1" si="31"/>
        <v>0</v>
      </c>
      <c r="K119" s="41">
        <f t="shared" ca="1" si="31"/>
        <v>0</v>
      </c>
      <c r="L119" s="41">
        <f t="shared" ca="1" si="31"/>
        <v>0</v>
      </c>
      <c r="M119" s="41">
        <f t="shared" ca="1" si="31"/>
        <v>0</v>
      </c>
      <c r="N119" s="41">
        <f t="shared" ca="1" si="31"/>
        <v>0</v>
      </c>
      <c r="O119" s="41">
        <f t="shared" ca="1" si="31"/>
        <v>0</v>
      </c>
      <c r="P119" s="41">
        <f t="shared" ca="1" si="31"/>
        <v>0</v>
      </c>
      <c r="Q119" s="41">
        <f t="shared" ca="1" si="31"/>
        <v>0</v>
      </c>
      <c r="R119" s="41">
        <f t="shared" ca="1" si="31"/>
        <v>0</v>
      </c>
      <c r="S119" s="41">
        <f t="shared" ca="1" si="31"/>
        <v>0</v>
      </c>
      <c r="T119" s="41">
        <f t="shared" ca="1" si="31"/>
        <v>0</v>
      </c>
      <c r="U119" s="41">
        <f t="shared" ca="1" si="31"/>
        <v>0</v>
      </c>
      <c r="V119" s="41">
        <f t="shared" ca="1" si="31"/>
        <v>0</v>
      </c>
      <c r="W119" s="41">
        <f t="shared" ca="1" si="31"/>
        <v>0</v>
      </c>
      <c r="X119" s="41">
        <f t="shared" ca="1" si="31"/>
        <v>0</v>
      </c>
      <c r="Y119" s="41">
        <f t="shared" ca="1" si="31"/>
        <v>0</v>
      </c>
      <c r="AC119"/>
      <c r="AD119"/>
      <c r="AE119"/>
      <c r="AF119"/>
      <c r="AG119"/>
      <c r="AH119"/>
      <c r="AI119"/>
      <c r="AJ119"/>
      <c r="AK119"/>
      <c r="AL119"/>
      <c r="AM119"/>
      <c r="AN119"/>
      <c r="AO119"/>
      <c r="AP119"/>
      <c r="AQ119"/>
      <c r="AR119"/>
      <c r="AS119"/>
      <c r="AT119"/>
      <c r="AU119"/>
      <c r="AV119"/>
      <c r="AW119"/>
      <c r="AX119"/>
      <c r="AY119"/>
      <c r="AZ119"/>
      <c r="BA119"/>
      <c r="BB119"/>
      <c r="BC119"/>
      <c r="BD119"/>
      <c r="BE119"/>
      <c r="BF119"/>
      <c r="BG119"/>
      <c r="BH119"/>
      <c r="BI119"/>
      <c r="BJ119"/>
      <c r="BK119"/>
      <c r="BL119"/>
      <c r="BM119"/>
      <c r="BN119"/>
      <c r="BO119"/>
      <c r="BP119"/>
      <c r="BQ119"/>
      <c r="BR119"/>
      <c r="BS119"/>
      <c r="BT119"/>
      <c r="BU119"/>
      <c r="BV119"/>
      <c r="BW119"/>
      <c r="BX119"/>
      <c r="BY119"/>
      <c r="BZ119"/>
      <c r="CA119"/>
    </row>
    <row r="120" spans="4:79">
      <c r="D120" s="7" t="s">
        <v>97</v>
      </c>
      <c r="E120" s="41">
        <f t="shared" ref="E120:Y120" ca="1" si="32">E83-E82</f>
        <v>0</v>
      </c>
      <c r="F120" s="41">
        <f t="shared" ca="1" si="32"/>
        <v>0</v>
      </c>
      <c r="G120" s="41">
        <f t="shared" ca="1" si="32"/>
        <v>0</v>
      </c>
      <c r="H120" s="41">
        <f t="shared" ca="1" si="32"/>
        <v>0</v>
      </c>
      <c r="I120" s="41">
        <f t="shared" ca="1" si="32"/>
        <v>0</v>
      </c>
      <c r="J120" s="41">
        <f t="shared" ca="1" si="32"/>
        <v>0</v>
      </c>
      <c r="K120" s="41">
        <f t="shared" ca="1" si="32"/>
        <v>0</v>
      </c>
      <c r="L120" s="41">
        <f t="shared" ca="1" si="32"/>
        <v>0</v>
      </c>
      <c r="M120" s="41">
        <f t="shared" ca="1" si="32"/>
        <v>0</v>
      </c>
      <c r="N120" s="41">
        <f t="shared" ca="1" si="32"/>
        <v>0</v>
      </c>
      <c r="O120" s="41">
        <f t="shared" ca="1" si="32"/>
        <v>0</v>
      </c>
      <c r="P120" s="41">
        <f t="shared" ca="1" si="32"/>
        <v>0</v>
      </c>
      <c r="Q120" s="41">
        <f t="shared" ca="1" si="32"/>
        <v>0</v>
      </c>
      <c r="R120" s="41">
        <f t="shared" ca="1" si="32"/>
        <v>0</v>
      </c>
      <c r="S120" s="41">
        <f t="shared" ca="1" si="32"/>
        <v>0</v>
      </c>
      <c r="T120" s="41">
        <f t="shared" ca="1" si="32"/>
        <v>0</v>
      </c>
      <c r="U120" s="41">
        <f t="shared" ca="1" si="32"/>
        <v>0</v>
      </c>
      <c r="V120" s="41">
        <f t="shared" ca="1" si="32"/>
        <v>0</v>
      </c>
      <c r="W120" s="41">
        <f t="shared" ca="1" si="32"/>
        <v>0</v>
      </c>
      <c r="X120" s="41">
        <f t="shared" ca="1" si="32"/>
        <v>0</v>
      </c>
      <c r="Y120" s="41">
        <f t="shared" ca="1" si="32"/>
        <v>0</v>
      </c>
      <c r="AC120"/>
      <c r="AD120"/>
      <c r="AE120"/>
      <c r="AF120"/>
      <c r="AG120"/>
      <c r="AH120"/>
      <c r="AI120"/>
      <c r="AJ120"/>
      <c r="AK120"/>
      <c r="AL120"/>
      <c r="AM120"/>
      <c r="AN120"/>
      <c r="AO120"/>
      <c r="AP120"/>
      <c r="AQ120"/>
      <c r="AR120"/>
      <c r="AS120"/>
      <c r="AT120"/>
      <c r="AU120"/>
      <c r="AV120"/>
      <c r="AW120"/>
      <c r="AX120"/>
      <c r="AY120"/>
      <c r="AZ120"/>
      <c r="BA120"/>
      <c r="BB120"/>
      <c r="BC120"/>
      <c r="BD120"/>
      <c r="BE120"/>
      <c r="BF120"/>
      <c r="BG120"/>
      <c r="BH120"/>
      <c r="BI120"/>
      <c r="BJ120"/>
      <c r="BK120"/>
      <c r="BL120"/>
      <c r="BM120"/>
      <c r="BN120"/>
      <c r="BO120"/>
      <c r="BP120"/>
      <c r="BQ120"/>
      <c r="BR120"/>
      <c r="BS120"/>
      <c r="BT120"/>
      <c r="BU120"/>
      <c r="BV120"/>
      <c r="BW120"/>
      <c r="BX120"/>
      <c r="BY120"/>
      <c r="BZ120"/>
      <c r="CA120"/>
    </row>
    <row r="121" spans="4:79">
      <c r="D121" s="7" t="s">
        <v>100</v>
      </c>
      <c r="E121" s="41">
        <f t="shared" ref="E121:Y121" ca="1" si="33">E84-E83</f>
        <v>0</v>
      </c>
      <c r="F121" s="41">
        <f t="shared" ca="1" si="33"/>
        <v>0</v>
      </c>
      <c r="G121" s="41">
        <f t="shared" ca="1" si="33"/>
        <v>0</v>
      </c>
      <c r="H121" s="41">
        <f t="shared" ca="1" si="33"/>
        <v>0</v>
      </c>
      <c r="I121" s="41">
        <f t="shared" ca="1" si="33"/>
        <v>0</v>
      </c>
      <c r="J121" s="41">
        <f t="shared" ca="1" si="33"/>
        <v>0</v>
      </c>
      <c r="K121" s="41">
        <f t="shared" ca="1" si="33"/>
        <v>0</v>
      </c>
      <c r="L121" s="41">
        <f t="shared" ca="1" si="33"/>
        <v>0</v>
      </c>
      <c r="M121" s="41">
        <f t="shared" ca="1" si="33"/>
        <v>0</v>
      </c>
      <c r="N121" s="41">
        <f t="shared" ca="1" si="33"/>
        <v>0</v>
      </c>
      <c r="O121" s="41">
        <f t="shared" ca="1" si="33"/>
        <v>0</v>
      </c>
      <c r="P121" s="41">
        <f t="shared" ca="1" si="33"/>
        <v>0</v>
      </c>
      <c r="Q121" s="41">
        <f t="shared" ca="1" si="33"/>
        <v>0</v>
      </c>
      <c r="R121" s="41">
        <f t="shared" ca="1" si="33"/>
        <v>0</v>
      </c>
      <c r="S121" s="41">
        <f t="shared" ca="1" si="33"/>
        <v>0</v>
      </c>
      <c r="T121" s="41">
        <f t="shared" ca="1" si="33"/>
        <v>0</v>
      </c>
      <c r="U121" s="41">
        <f t="shared" ca="1" si="33"/>
        <v>0</v>
      </c>
      <c r="V121" s="41">
        <f t="shared" ca="1" si="33"/>
        <v>0</v>
      </c>
      <c r="W121" s="41">
        <f t="shared" ca="1" si="33"/>
        <v>0</v>
      </c>
      <c r="X121" s="41">
        <f t="shared" ca="1" si="33"/>
        <v>0</v>
      </c>
      <c r="Y121" s="41">
        <f t="shared" ca="1" si="33"/>
        <v>0</v>
      </c>
      <c r="AC121"/>
      <c r="AD121"/>
      <c r="AE121"/>
      <c r="AF121"/>
      <c r="AG121"/>
      <c r="AH121"/>
      <c r="AI121"/>
      <c r="AJ121"/>
      <c r="AK121"/>
      <c r="AL121"/>
      <c r="AM121"/>
      <c r="AN121"/>
      <c r="AO121"/>
      <c r="AP121"/>
      <c r="AQ121"/>
      <c r="AR121"/>
      <c r="AS121"/>
      <c r="AT121"/>
      <c r="AU121"/>
      <c r="AV121"/>
      <c r="AW121"/>
      <c r="AX121"/>
      <c r="AY121"/>
      <c r="AZ121"/>
      <c r="BA121"/>
      <c r="BB121"/>
      <c r="BC121"/>
      <c r="BD121"/>
      <c r="BE121"/>
      <c r="BF121"/>
      <c r="BG121"/>
      <c r="BH121"/>
      <c r="BI121"/>
      <c r="BJ121"/>
      <c r="BK121"/>
      <c r="BL121"/>
      <c r="BM121"/>
      <c r="BN121"/>
      <c r="BO121"/>
      <c r="BP121"/>
      <c r="BQ121"/>
      <c r="BR121"/>
      <c r="BS121"/>
      <c r="BT121"/>
      <c r="BU121"/>
      <c r="BV121"/>
      <c r="BW121"/>
      <c r="BX121"/>
      <c r="BY121"/>
      <c r="BZ121"/>
      <c r="CA121"/>
    </row>
    <row r="122" spans="4:79">
      <c r="D122" s="7" t="s">
        <v>103</v>
      </c>
      <c r="E122" s="41">
        <f t="shared" ref="E122:Y122" ca="1" si="34">E85-E84</f>
        <v>0</v>
      </c>
      <c r="F122" s="41">
        <f t="shared" ca="1" si="34"/>
        <v>0</v>
      </c>
      <c r="G122" s="41">
        <f t="shared" ca="1" si="34"/>
        <v>0</v>
      </c>
      <c r="H122" s="41">
        <f t="shared" ca="1" si="34"/>
        <v>0</v>
      </c>
      <c r="I122" s="41">
        <f t="shared" ca="1" si="34"/>
        <v>0</v>
      </c>
      <c r="J122" s="41">
        <f t="shared" ca="1" si="34"/>
        <v>0</v>
      </c>
      <c r="K122" s="41">
        <f t="shared" ca="1" si="34"/>
        <v>0</v>
      </c>
      <c r="L122" s="41">
        <f t="shared" ca="1" si="34"/>
        <v>0</v>
      </c>
      <c r="M122" s="41">
        <f t="shared" ca="1" si="34"/>
        <v>0</v>
      </c>
      <c r="N122" s="41">
        <f t="shared" ca="1" si="34"/>
        <v>0</v>
      </c>
      <c r="O122" s="41">
        <f t="shared" ca="1" si="34"/>
        <v>0</v>
      </c>
      <c r="P122" s="41">
        <f t="shared" ca="1" si="34"/>
        <v>0</v>
      </c>
      <c r="Q122" s="41">
        <f t="shared" ca="1" si="34"/>
        <v>0</v>
      </c>
      <c r="R122" s="41">
        <f t="shared" ca="1" si="34"/>
        <v>0</v>
      </c>
      <c r="S122" s="41">
        <f t="shared" ca="1" si="34"/>
        <v>0</v>
      </c>
      <c r="T122" s="41">
        <f t="shared" ca="1" si="34"/>
        <v>0</v>
      </c>
      <c r="U122" s="41">
        <f t="shared" ca="1" si="34"/>
        <v>0</v>
      </c>
      <c r="V122" s="41">
        <f t="shared" ca="1" si="34"/>
        <v>0</v>
      </c>
      <c r="W122" s="41">
        <f t="shared" ca="1" si="34"/>
        <v>0</v>
      </c>
      <c r="X122" s="41">
        <f t="shared" ca="1" si="34"/>
        <v>0</v>
      </c>
      <c r="Y122" s="41">
        <f t="shared" ca="1" si="34"/>
        <v>0</v>
      </c>
      <c r="AC122"/>
      <c r="AD122"/>
      <c r="AE122"/>
      <c r="AF122"/>
      <c r="AG122"/>
      <c r="AH122"/>
      <c r="AI122"/>
      <c r="AJ122"/>
      <c r="AK122"/>
      <c r="AL122"/>
      <c r="AM122"/>
      <c r="AN122"/>
      <c r="AO122"/>
      <c r="AP122"/>
      <c r="AQ122"/>
      <c r="AR122"/>
      <c r="AS122"/>
      <c r="AT122"/>
      <c r="AU122"/>
      <c r="AV122"/>
      <c r="AW122"/>
      <c r="AX122"/>
      <c r="AY122"/>
      <c r="AZ122"/>
      <c r="BA122"/>
      <c r="BB122"/>
      <c r="BC122"/>
      <c r="BD122"/>
      <c r="BE122"/>
      <c r="BF122"/>
      <c r="BG122"/>
      <c r="BH122"/>
      <c r="BI122"/>
      <c r="BJ122"/>
      <c r="BK122"/>
      <c r="BL122"/>
      <c r="BM122"/>
      <c r="BN122"/>
      <c r="BO122"/>
      <c r="BP122"/>
      <c r="BQ122"/>
      <c r="BR122"/>
      <c r="BS122"/>
      <c r="BT122"/>
      <c r="BU122"/>
      <c r="BV122"/>
      <c r="BW122"/>
      <c r="BX122"/>
      <c r="BY122"/>
      <c r="BZ122"/>
      <c r="CA122"/>
    </row>
    <row r="123" spans="4:79">
      <c r="D123" s="7" t="s">
        <v>106</v>
      </c>
      <c r="E123" s="41">
        <f t="shared" ref="E123:Y123" ca="1" si="35">E86-E85</f>
        <v>0</v>
      </c>
      <c r="F123" s="41">
        <f t="shared" ca="1" si="35"/>
        <v>0</v>
      </c>
      <c r="G123" s="41">
        <f t="shared" ca="1" si="35"/>
        <v>0</v>
      </c>
      <c r="H123" s="41">
        <f t="shared" ca="1" si="35"/>
        <v>0</v>
      </c>
      <c r="I123" s="41">
        <f t="shared" ca="1" si="35"/>
        <v>0</v>
      </c>
      <c r="J123" s="41">
        <f t="shared" ca="1" si="35"/>
        <v>0</v>
      </c>
      <c r="K123" s="41">
        <f t="shared" ca="1" si="35"/>
        <v>0</v>
      </c>
      <c r="L123" s="41">
        <f t="shared" ca="1" si="35"/>
        <v>0</v>
      </c>
      <c r="M123" s="41">
        <f t="shared" ca="1" si="35"/>
        <v>0</v>
      </c>
      <c r="N123" s="41">
        <f t="shared" ca="1" si="35"/>
        <v>0</v>
      </c>
      <c r="O123" s="41">
        <f t="shared" ca="1" si="35"/>
        <v>0</v>
      </c>
      <c r="P123" s="41">
        <f t="shared" ca="1" si="35"/>
        <v>0</v>
      </c>
      <c r="Q123" s="41">
        <f t="shared" ca="1" si="35"/>
        <v>0</v>
      </c>
      <c r="R123" s="41">
        <f t="shared" ca="1" si="35"/>
        <v>0</v>
      </c>
      <c r="S123" s="41">
        <f t="shared" ca="1" si="35"/>
        <v>0</v>
      </c>
      <c r="T123" s="41">
        <f t="shared" ca="1" si="35"/>
        <v>0</v>
      </c>
      <c r="U123" s="41">
        <f t="shared" ca="1" si="35"/>
        <v>0</v>
      </c>
      <c r="V123" s="41">
        <f t="shared" ca="1" si="35"/>
        <v>0</v>
      </c>
      <c r="W123" s="41">
        <f t="shared" ca="1" si="35"/>
        <v>0</v>
      </c>
      <c r="X123" s="41">
        <f t="shared" ca="1" si="35"/>
        <v>0</v>
      </c>
      <c r="Y123" s="41">
        <f t="shared" ca="1" si="35"/>
        <v>0</v>
      </c>
      <c r="AC123"/>
      <c r="AD123"/>
      <c r="AE123"/>
      <c r="AF123"/>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row>
    <row r="124" spans="4:79">
      <c r="D124" s="7" t="s">
        <v>109</v>
      </c>
      <c r="E124" s="41">
        <f t="shared" ref="E124:Y124" ca="1" si="36">E87-E86</f>
        <v>0</v>
      </c>
      <c r="F124" s="41">
        <f t="shared" ca="1" si="36"/>
        <v>0</v>
      </c>
      <c r="G124" s="41">
        <f t="shared" ca="1" si="36"/>
        <v>0</v>
      </c>
      <c r="H124" s="41">
        <f t="shared" ca="1" si="36"/>
        <v>0</v>
      </c>
      <c r="I124" s="41">
        <f t="shared" ca="1" si="36"/>
        <v>0</v>
      </c>
      <c r="J124" s="41">
        <f t="shared" ca="1" si="36"/>
        <v>0</v>
      </c>
      <c r="K124" s="41">
        <f t="shared" ca="1" si="36"/>
        <v>0</v>
      </c>
      <c r="L124" s="41">
        <f t="shared" ca="1" si="36"/>
        <v>0</v>
      </c>
      <c r="M124" s="41">
        <f t="shared" ca="1" si="36"/>
        <v>0</v>
      </c>
      <c r="N124" s="41">
        <f t="shared" ca="1" si="36"/>
        <v>0</v>
      </c>
      <c r="O124" s="41">
        <f t="shared" ca="1" si="36"/>
        <v>0</v>
      </c>
      <c r="P124" s="41">
        <f t="shared" ca="1" si="36"/>
        <v>0</v>
      </c>
      <c r="Q124" s="41">
        <f t="shared" ca="1" si="36"/>
        <v>0</v>
      </c>
      <c r="R124" s="41">
        <f t="shared" ca="1" si="36"/>
        <v>0</v>
      </c>
      <c r="S124" s="41">
        <f t="shared" ca="1" si="36"/>
        <v>0</v>
      </c>
      <c r="T124" s="41">
        <f t="shared" ca="1" si="36"/>
        <v>0</v>
      </c>
      <c r="U124" s="41">
        <f t="shared" ca="1" si="36"/>
        <v>0</v>
      </c>
      <c r="V124" s="41">
        <f t="shared" ca="1" si="36"/>
        <v>0</v>
      </c>
      <c r="W124" s="41">
        <f t="shared" ca="1" si="36"/>
        <v>0</v>
      </c>
      <c r="X124" s="41">
        <f t="shared" ca="1" si="36"/>
        <v>0</v>
      </c>
      <c r="Y124" s="41">
        <f t="shared" ca="1" si="36"/>
        <v>0</v>
      </c>
      <c r="AC124"/>
      <c r="AD124"/>
      <c r="AE124"/>
      <c r="AF124"/>
      <c r="AG124"/>
      <c r="AH124"/>
      <c r="AI124"/>
      <c r="AJ124"/>
      <c r="AK124"/>
      <c r="AL124"/>
      <c r="AM124"/>
      <c r="AN124"/>
      <c r="AO124"/>
      <c r="AP124"/>
      <c r="AQ124"/>
      <c r="AR124"/>
      <c r="AS124"/>
      <c r="AT124"/>
      <c r="AU124"/>
      <c r="AV124"/>
      <c r="AW124"/>
      <c r="AX124"/>
      <c r="AY124"/>
      <c r="AZ124"/>
      <c r="BA124"/>
      <c r="BB124"/>
      <c r="BC124"/>
      <c r="BD124"/>
      <c r="BE124"/>
      <c r="BF124"/>
      <c r="BG124"/>
      <c r="BH124"/>
      <c r="BI124"/>
      <c r="BJ124"/>
      <c r="BK124"/>
      <c r="BL124"/>
      <c r="BM124"/>
      <c r="BN124"/>
      <c r="BO124"/>
      <c r="BP124"/>
      <c r="BQ124"/>
      <c r="BR124"/>
      <c r="BS124"/>
      <c r="BT124"/>
      <c r="BU124"/>
      <c r="BV124"/>
      <c r="BW124"/>
      <c r="BX124"/>
      <c r="BY124"/>
      <c r="BZ124"/>
      <c r="CA124"/>
    </row>
    <row r="125" spans="4:79">
      <c r="D125" s="7" t="s">
        <v>112</v>
      </c>
      <c r="E125" s="41">
        <f t="shared" ref="E125:Y125" ca="1" si="37">E88-E87</f>
        <v>0</v>
      </c>
      <c r="F125" s="41">
        <f t="shared" ca="1" si="37"/>
        <v>0</v>
      </c>
      <c r="G125" s="41">
        <f t="shared" ca="1" si="37"/>
        <v>0</v>
      </c>
      <c r="H125" s="41">
        <f t="shared" ca="1" si="37"/>
        <v>0</v>
      </c>
      <c r="I125" s="41">
        <f t="shared" ca="1" si="37"/>
        <v>0</v>
      </c>
      <c r="J125" s="41">
        <f t="shared" ca="1" si="37"/>
        <v>0</v>
      </c>
      <c r="K125" s="41">
        <f t="shared" ca="1" si="37"/>
        <v>0</v>
      </c>
      <c r="L125" s="41">
        <f t="shared" ca="1" si="37"/>
        <v>0</v>
      </c>
      <c r="M125" s="41">
        <f t="shared" ca="1" si="37"/>
        <v>0</v>
      </c>
      <c r="N125" s="41">
        <f t="shared" ca="1" si="37"/>
        <v>0</v>
      </c>
      <c r="O125" s="41">
        <f t="shared" ca="1" si="37"/>
        <v>0</v>
      </c>
      <c r="P125" s="41">
        <f t="shared" ca="1" si="37"/>
        <v>0</v>
      </c>
      <c r="Q125" s="41">
        <f t="shared" ca="1" si="37"/>
        <v>0</v>
      </c>
      <c r="R125" s="41">
        <f t="shared" ca="1" si="37"/>
        <v>0</v>
      </c>
      <c r="S125" s="41">
        <f t="shared" ca="1" si="37"/>
        <v>0</v>
      </c>
      <c r="T125" s="41">
        <f t="shared" ca="1" si="37"/>
        <v>0</v>
      </c>
      <c r="U125" s="41">
        <f t="shared" ca="1" si="37"/>
        <v>0</v>
      </c>
      <c r="V125" s="41">
        <f t="shared" ca="1" si="37"/>
        <v>0</v>
      </c>
      <c r="W125" s="41">
        <f t="shared" ca="1" si="37"/>
        <v>0</v>
      </c>
      <c r="X125" s="41">
        <f t="shared" ca="1" si="37"/>
        <v>0</v>
      </c>
      <c r="Y125" s="41">
        <f t="shared" ca="1" si="37"/>
        <v>0</v>
      </c>
      <c r="AC125"/>
      <c r="AD125"/>
      <c r="AE125"/>
      <c r="AF125"/>
      <c r="AG125"/>
      <c r="AH125"/>
      <c r="AI125"/>
      <c r="AJ125"/>
      <c r="AK125"/>
      <c r="AL125"/>
      <c r="AM125"/>
      <c r="AN125"/>
      <c r="AO125"/>
      <c r="AP125"/>
      <c r="AQ125"/>
      <c r="AR125"/>
      <c r="AS125"/>
      <c r="AT125"/>
      <c r="AU125"/>
      <c r="AV125"/>
      <c r="AW125"/>
      <c r="AX125"/>
      <c r="AY125"/>
      <c r="AZ125"/>
      <c r="BA125"/>
      <c r="BB125"/>
      <c r="BC125"/>
      <c r="BD125"/>
      <c r="BE125"/>
      <c r="BF125"/>
      <c r="BG125"/>
      <c r="BH125"/>
      <c r="BI125"/>
      <c r="BJ125"/>
      <c r="BK125"/>
      <c r="BL125"/>
      <c r="BM125"/>
      <c r="BN125"/>
      <c r="BO125"/>
      <c r="BP125"/>
      <c r="BQ125"/>
      <c r="BR125"/>
      <c r="BS125"/>
      <c r="BT125"/>
      <c r="BU125"/>
      <c r="BV125"/>
      <c r="BW125"/>
      <c r="BX125"/>
      <c r="BY125"/>
      <c r="BZ125"/>
      <c r="CA125"/>
    </row>
    <row r="126" spans="4:79">
      <c r="D126" s="7" t="s">
        <v>115</v>
      </c>
      <c r="E126" s="41">
        <f t="shared" ref="E126:Y126" ca="1" si="38">E89-E88</f>
        <v>0</v>
      </c>
      <c r="F126" s="41">
        <f t="shared" ca="1" si="38"/>
        <v>0</v>
      </c>
      <c r="G126" s="41">
        <f t="shared" ca="1" si="38"/>
        <v>0</v>
      </c>
      <c r="H126" s="41">
        <f t="shared" ca="1" si="38"/>
        <v>0</v>
      </c>
      <c r="I126" s="41">
        <f t="shared" ca="1" si="38"/>
        <v>0</v>
      </c>
      <c r="J126" s="41">
        <f t="shared" ca="1" si="38"/>
        <v>0</v>
      </c>
      <c r="K126" s="41">
        <f t="shared" ca="1" si="38"/>
        <v>0</v>
      </c>
      <c r="L126" s="41">
        <f t="shared" ca="1" si="38"/>
        <v>0</v>
      </c>
      <c r="M126" s="41">
        <f t="shared" ca="1" si="38"/>
        <v>0</v>
      </c>
      <c r="N126" s="41">
        <f t="shared" ca="1" si="38"/>
        <v>0</v>
      </c>
      <c r="O126" s="41">
        <f t="shared" ca="1" si="38"/>
        <v>0</v>
      </c>
      <c r="P126" s="41">
        <f t="shared" ca="1" si="38"/>
        <v>0</v>
      </c>
      <c r="Q126" s="41">
        <f t="shared" ca="1" si="38"/>
        <v>0</v>
      </c>
      <c r="R126" s="41">
        <f t="shared" ca="1" si="38"/>
        <v>0</v>
      </c>
      <c r="S126" s="41">
        <f t="shared" ca="1" si="38"/>
        <v>0</v>
      </c>
      <c r="T126" s="41">
        <f t="shared" ca="1" si="38"/>
        <v>0</v>
      </c>
      <c r="U126" s="41">
        <f t="shared" ca="1" si="38"/>
        <v>0</v>
      </c>
      <c r="V126" s="41">
        <f t="shared" ca="1" si="38"/>
        <v>0</v>
      </c>
      <c r="W126" s="41">
        <f t="shared" ca="1" si="38"/>
        <v>0</v>
      </c>
      <c r="X126" s="41">
        <f t="shared" ca="1" si="38"/>
        <v>0</v>
      </c>
      <c r="Y126" s="41">
        <f t="shared" ca="1" si="38"/>
        <v>0</v>
      </c>
      <c r="AC126"/>
      <c r="AD126"/>
      <c r="AE126"/>
      <c r="AF12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row>
    <row r="127" spans="4:79">
      <c r="D127" s="7" t="s">
        <v>118</v>
      </c>
      <c r="E127" s="41">
        <f t="shared" ref="E127:Y127" ca="1" si="39">E90-E89</f>
        <v>0</v>
      </c>
      <c r="F127" s="41">
        <f t="shared" ca="1" si="39"/>
        <v>0</v>
      </c>
      <c r="G127" s="41">
        <f t="shared" ca="1" si="39"/>
        <v>0</v>
      </c>
      <c r="H127" s="41">
        <f t="shared" ca="1" si="39"/>
        <v>0</v>
      </c>
      <c r="I127" s="41">
        <f t="shared" ca="1" si="39"/>
        <v>0</v>
      </c>
      <c r="J127" s="41">
        <f t="shared" ca="1" si="39"/>
        <v>0</v>
      </c>
      <c r="K127" s="41">
        <f t="shared" ca="1" si="39"/>
        <v>0</v>
      </c>
      <c r="L127" s="41">
        <f t="shared" ca="1" si="39"/>
        <v>0</v>
      </c>
      <c r="M127" s="41">
        <f t="shared" ca="1" si="39"/>
        <v>0</v>
      </c>
      <c r="N127" s="41">
        <f t="shared" ca="1" si="39"/>
        <v>0</v>
      </c>
      <c r="O127" s="41">
        <f t="shared" ca="1" si="39"/>
        <v>0</v>
      </c>
      <c r="P127" s="41">
        <f t="shared" ca="1" si="39"/>
        <v>0</v>
      </c>
      <c r="Q127" s="41">
        <f t="shared" ca="1" si="39"/>
        <v>0</v>
      </c>
      <c r="R127" s="41">
        <f t="shared" ca="1" si="39"/>
        <v>0</v>
      </c>
      <c r="S127" s="41">
        <f t="shared" ca="1" si="39"/>
        <v>0</v>
      </c>
      <c r="T127" s="41">
        <f t="shared" ca="1" si="39"/>
        <v>0</v>
      </c>
      <c r="U127" s="41">
        <f t="shared" ca="1" si="39"/>
        <v>0</v>
      </c>
      <c r="V127" s="41">
        <f t="shared" ca="1" si="39"/>
        <v>0</v>
      </c>
      <c r="W127" s="41">
        <f t="shared" ca="1" si="39"/>
        <v>0</v>
      </c>
      <c r="X127" s="41">
        <f t="shared" ca="1" si="39"/>
        <v>0</v>
      </c>
      <c r="Y127" s="41">
        <f t="shared" ca="1" si="39"/>
        <v>0</v>
      </c>
      <c r="AC127"/>
      <c r="AD127"/>
      <c r="AE127"/>
      <c r="AF127"/>
      <c r="AG127"/>
      <c r="AH127"/>
      <c r="AI127"/>
      <c r="AJ127"/>
      <c r="AK127"/>
      <c r="AL127"/>
      <c r="AM127"/>
      <c r="AN127"/>
      <c r="AO127"/>
      <c r="AP127"/>
      <c r="AQ127"/>
      <c r="AR127"/>
      <c r="AS127"/>
      <c r="AT127"/>
      <c r="AU127"/>
      <c r="AV127"/>
      <c r="AW127"/>
      <c r="AX127"/>
      <c r="AY127"/>
      <c r="AZ127"/>
      <c r="BA127"/>
      <c r="BB127"/>
      <c r="BC127"/>
      <c r="BD127"/>
      <c r="BE127"/>
      <c r="BF127"/>
      <c r="BG127"/>
      <c r="BH127"/>
      <c r="BI127"/>
      <c r="BJ127"/>
      <c r="BK127"/>
      <c r="BL127"/>
      <c r="BM127"/>
      <c r="BN127"/>
      <c r="BO127"/>
      <c r="BP127"/>
      <c r="BQ127"/>
      <c r="BR127"/>
      <c r="BS127"/>
      <c r="BT127"/>
      <c r="BU127"/>
      <c r="BV127"/>
      <c r="BW127"/>
      <c r="BX127"/>
      <c r="BY127"/>
      <c r="BZ127"/>
      <c r="CA127"/>
    </row>
    <row r="128" spans="4:79">
      <c r="D128" s="7" t="s">
        <v>121</v>
      </c>
      <c r="E128" s="41">
        <f t="shared" ref="E128:Y128" ca="1" si="40">E91-E90</f>
        <v>0</v>
      </c>
      <c r="F128" s="41">
        <f t="shared" ca="1" si="40"/>
        <v>0</v>
      </c>
      <c r="G128" s="41">
        <f t="shared" ca="1" si="40"/>
        <v>0</v>
      </c>
      <c r="H128" s="41">
        <f t="shared" ca="1" si="40"/>
        <v>0</v>
      </c>
      <c r="I128" s="41">
        <f t="shared" ca="1" si="40"/>
        <v>0</v>
      </c>
      <c r="J128" s="41">
        <f t="shared" ca="1" si="40"/>
        <v>0</v>
      </c>
      <c r="K128" s="41">
        <f t="shared" ca="1" si="40"/>
        <v>0</v>
      </c>
      <c r="L128" s="41">
        <f t="shared" ca="1" si="40"/>
        <v>0</v>
      </c>
      <c r="M128" s="41">
        <f t="shared" ca="1" si="40"/>
        <v>0</v>
      </c>
      <c r="N128" s="41">
        <f t="shared" ca="1" si="40"/>
        <v>0</v>
      </c>
      <c r="O128" s="41">
        <f t="shared" ca="1" si="40"/>
        <v>0</v>
      </c>
      <c r="P128" s="41">
        <f t="shared" ca="1" si="40"/>
        <v>0</v>
      </c>
      <c r="Q128" s="41">
        <f t="shared" ca="1" si="40"/>
        <v>0</v>
      </c>
      <c r="R128" s="41">
        <f t="shared" ca="1" si="40"/>
        <v>0</v>
      </c>
      <c r="S128" s="41">
        <f t="shared" ca="1" si="40"/>
        <v>0</v>
      </c>
      <c r="T128" s="41">
        <f t="shared" ca="1" si="40"/>
        <v>0</v>
      </c>
      <c r="U128" s="41">
        <f t="shared" ca="1" si="40"/>
        <v>0</v>
      </c>
      <c r="V128" s="41">
        <f t="shared" ca="1" si="40"/>
        <v>0</v>
      </c>
      <c r="W128" s="41">
        <f t="shared" ca="1" si="40"/>
        <v>0</v>
      </c>
      <c r="X128" s="41">
        <f t="shared" ca="1" si="40"/>
        <v>0</v>
      </c>
      <c r="Y128" s="41">
        <f t="shared" ca="1" si="40"/>
        <v>0</v>
      </c>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c r="BW128"/>
      <c r="BX128"/>
      <c r="BY128"/>
      <c r="BZ128"/>
      <c r="CA128"/>
    </row>
    <row r="129" spans="4:79">
      <c r="D129" s="7" t="s">
        <v>124</v>
      </c>
      <c r="E129" s="41">
        <f t="shared" ref="E129:Y129" ca="1" si="41">E92-E91</f>
        <v>0</v>
      </c>
      <c r="F129" s="41">
        <f t="shared" ca="1" si="41"/>
        <v>0</v>
      </c>
      <c r="G129" s="41">
        <f t="shared" ca="1" si="41"/>
        <v>0</v>
      </c>
      <c r="H129" s="41">
        <f t="shared" ca="1" si="41"/>
        <v>0</v>
      </c>
      <c r="I129" s="41">
        <f t="shared" ca="1" si="41"/>
        <v>0</v>
      </c>
      <c r="J129" s="41">
        <f t="shared" ca="1" si="41"/>
        <v>0</v>
      </c>
      <c r="K129" s="41">
        <f t="shared" ca="1" si="41"/>
        <v>0</v>
      </c>
      <c r="L129" s="41">
        <f t="shared" ca="1" si="41"/>
        <v>0</v>
      </c>
      <c r="M129" s="41">
        <f t="shared" ca="1" si="41"/>
        <v>0</v>
      </c>
      <c r="N129" s="41">
        <f t="shared" ca="1" si="41"/>
        <v>0</v>
      </c>
      <c r="O129" s="41">
        <f t="shared" ca="1" si="41"/>
        <v>0</v>
      </c>
      <c r="P129" s="41">
        <f t="shared" ca="1" si="41"/>
        <v>0</v>
      </c>
      <c r="Q129" s="41">
        <f t="shared" ca="1" si="41"/>
        <v>0</v>
      </c>
      <c r="R129" s="41">
        <f t="shared" ca="1" si="41"/>
        <v>0</v>
      </c>
      <c r="S129" s="41">
        <f t="shared" ca="1" si="41"/>
        <v>0</v>
      </c>
      <c r="T129" s="41">
        <f t="shared" ca="1" si="41"/>
        <v>0</v>
      </c>
      <c r="U129" s="41">
        <f t="shared" ca="1" si="41"/>
        <v>0</v>
      </c>
      <c r="V129" s="41">
        <f t="shared" ca="1" si="41"/>
        <v>0</v>
      </c>
      <c r="W129" s="41">
        <f t="shared" ca="1" si="41"/>
        <v>0</v>
      </c>
      <c r="X129" s="41">
        <f t="shared" ca="1" si="41"/>
        <v>0</v>
      </c>
      <c r="Y129" s="41">
        <f t="shared" ca="1" si="41"/>
        <v>0</v>
      </c>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c r="BW129"/>
      <c r="BX129"/>
      <c r="BY129"/>
      <c r="BZ129"/>
      <c r="CA129"/>
    </row>
    <row r="130" spans="4:79">
      <c r="D130" s="7" t="s">
        <v>127</v>
      </c>
      <c r="E130" s="41">
        <f t="shared" ref="E130:Y130" ca="1" si="42">E93-E92</f>
        <v>0</v>
      </c>
      <c r="F130" s="41">
        <f t="shared" ca="1" si="42"/>
        <v>0</v>
      </c>
      <c r="G130" s="41">
        <f t="shared" ca="1" si="42"/>
        <v>0</v>
      </c>
      <c r="H130" s="41">
        <f t="shared" ca="1" si="42"/>
        <v>0</v>
      </c>
      <c r="I130" s="41">
        <f t="shared" ca="1" si="42"/>
        <v>0</v>
      </c>
      <c r="J130" s="41">
        <f t="shared" ca="1" si="42"/>
        <v>0</v>
      </c>
      <c r="K130" s="41">
        <f t="shared" ca="1" si="42"/>
        <v>0</v>
      </c>
      <c r="L130" s="41">
        <f t="shared" ca="1" si="42"/>
        <v>0</v>
      </c>
      <c r="M130" s="41">
        <f t="shared" ca="1" si="42"/>
        <v>0</v>
      </c>
      <c r="N130" s="41">
        <f t="shared" ca="1" si="42"/>
        <v>0</v>
      </c>
      <c r="O130" s="41">
        <f t="shared" ca="1" si="42"/>
        <v>0</v>
      </c>
      <c r="P130" s="41">
        <f t="shared" ca="1" si="42"/>
        <v>0</v>
      </c>
      <c r="Q130" s="41">
        <f t="shared" ca="1" si="42"/>
        <v>0</v>
      </c>
      <c r="R130" s="41">
        <f t="shared" ca="1" si="42"/>
        <v>0</v>
      </c>
      <c r="S130" s="41">
        <f t="shared" ca="1" si="42"/>
        <v>0</v>
      </c>
      <c r="T130" s="41">
        <f t="shared" ca="1" si="42"/>
        <v>0</v>
      </c>
      <c r="U130" s="41">
        <f t="shared" ca="1" si="42"/>
        <v>0</v>
      </c>
      <c r="V130" s="41">
        <f t="shared" ca="1" si="42"/>
        <v>0</v>
      </c>
      <c r="W130" s="41">
        <f t="shared" ca="1" si="42"/>
        <v>0</v>
      </c>
      <c r="X130" s="41">
        <f t="shared" ca="1" si="42"/>
        <v>0</v>
      </c>
      <c r="Y130" s="41">
        <f t="shared" ca="1" si="42"/>
        <v>0</v>
      </c>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c r="BW130"/>
      <c r="BX130"/>
      <c r="BY130"/>
      <c r="BZ130"/>
      <c r="CA130"/>
    </row>
    <row r="131" spans="4:79">
      <c r="D131" s="7" t="s">
        <v>130</v>
      </c>
      <c r="E131" s="41">
        <f t="shared" ref="E131:Y131" ca="1" si="43">E94-E93</f>
        <v>0</v>
      </c>
      <c r="F131" s="41">
        <f t="shared" ca="1" si="43"/>
        <v>0</v>
      </c>
      <c r="G131" s="41">
        <f t="shared" ca="1" si="43"/>
        <v>0</v>
      </c>
      <c r="H131" s="41">
        <f t="shared" ca="1" si="43"/>
        <v>0</v>
      </c>
      <c r="I131" s="41">
        <f t="shared" ca="1" si="43"/>
        <v>0</v>
      </c>
      <c r="J131" s="41">
        <f t="shared" ca="1" si="43"/>
        <v>0</v>
      </c>
      <c r="K131" s="41">
        <f t="shared" ca="1" si="43"/>
        <v>0</v>
      </c>
      <c r="L131" s="41">
        <f t="shared" ca="1" si="43"/>
        <v>0</v>
      </c>
      <c r="M131" s="41">
        <f t="shared" ca="1" si="43"/>
        <v>0</v>
      </c>
      <c r="N131" s="41">
        <f t="shared" ca="1" si="43"/>
        <v>0</v>
      </c>
      <c r="O131" s="41">
        <f t="shared" ca="1" si="43"/>
        <v>0</v>
      </c>
      <c r="P131" s="41">
        <f t="shared" ca="1" si="43"/>
        <v>0</v>
      </c>
      <c r="Q131" s="41">
        <f t="shared" ca="1" si="43"/>
        <v>0</v>
      </c>
      <c r="R131" s="41">
        <f t="shared" ca="1" si="43"/>
        <v>0</v>
      </c>
      <c r="S131" s="41">
        <f t="shared" ca="1" si="43"/>
        <v>0</v>
      </c>
      <c r="T131" s="41">
        <f t="shared" ca="1" si="43"/>
        <v>0</v>
      </c>
      <c r="U131" s="41">
        <f t="shared" ca="1" si="43"/>
        <v>0</v>
      </c>
      <c r="V131" s="41">
        <f t="shared" ca="1" si="43"/>
        <v>0</v>
      </c>
      <c r="W131" s="41">
        <f t="shared" ca="1" si="43"/>
        <v>0</v>
      </c>
      <c r="X131" s="41">
        <f t="shared" ca="1" si="43"/>
        <v>0</v>
      </c>
      <c r="Y131" s="41">
        <f t="shared" ca="1" si="43"/>
        <v>0</v>
      </c>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c r="BW131"/>
      <c r="BX131"/>
      <c r="BY131"/>
      <c r="BZ131"/>
      <c r="CA131"/>
    </row>
    <row r="132" spans="4:79">
      <c r="D132" s="7" t="s">
        <v>360</v>
      </c>
      <c r="E132" s="41">
        <f t="shared" ref="E132:Y132" ca="1" si="44">E95-E94</f>
        <v>0</v>
      </c>
      <c r="F132" s="41">
        <f t="shared" ca="1" si="44"/>
        <v>0</v>
      </c>
      <c r="G132" s="41">
        <f t="shared" ca="1" si="44"/>
        <v>0</v>
      </c>
      <c r="H132" s="41">
        <f t="shared" ca="1" si="44"/>
        <v>0</v>
      </c>
      <c r="I132" s="41">
        <f t="shared" ca="1" si="44"/>
        <v>0</v>
      </c>
      <c r="J132" s="41">
        <f t="shared" ca="1" si="44"/>
        <v>0</v>
      </c>
      <c r="K132" s="41">
        <f t="shared" ca="1" si="44"/>
        <v>0</v>
      </c>
      <c r="L132" s="41">
        <f t="shared" ca="1" si="44"/>
        <v>0</v>
      </c>
      <c r="M132" s="41">
        <f t="shared" ca="1" si="44"/>
        <v>0</v>
      </c>
      <c r="N132" s="41">
        <f t="shared" ca="1" si="44"/>
        <v>0</v>
      </c>
      <c r="O132" s="41">
        <f t="shared" ca="1" si="44"/>
        <v>0</v>
      </c>
      <c r="P132" s="41">
        <f t="shared" ca="1" si="44"/>
        <v>0</v>
      </c>
      <c r="Q132" s="41">
        <f t="shared" ca="1" si="44"/>
        <v>0</v>
      </c>
      <c r="R132" s="41">
        <f t="shared" ca="1" si="44"/>
        <v>0</v>
      </c>
      <c r="S132" s="41">
        <f t="shared" ca="1" si="44"/>
        <v>0</v>
      </c>
      <c r="T132" s="41">
        <f t="shared" ca="1" si="44"/>
        <v>0</v>
      </c>
      <c r="U132" s="41">
        <f t="shared" ca="1" si="44"/>
        <v>0</v>
      </c>
      <c r="V132" s="41">
        <f t="shared" ca="1" si="44"/>
        <v>0</v>
      </c>
      <c r="W132" s="41">
        <f t="shared" ca="1" si="44"/>
        <v>0</v>
      </c>
      <c r="X132" s="41">
        <f t="shared" ca="1" si="44"/>
        <v>0</v>
      </c>
      <c r="Y132" s="41">
        <f t="shared" ca="1" si="44"/>
        <v>0</v>
      </c>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c r="BW132"/>
      <c r="BX132"/>
      <c r="BY132"/>
      <c r="BZ132"/>
      <c r="CA132"/>
    </row>
    <row r="133" spans="4:79">
      <c r="D133" s="7" t="s">
        <v>362</v>
      </c>
      <c r="E133" s="41">
        <f t="shared" ref="E133:Y133" ca="1" si="45">E96-E95</f>
        <v>0</v>
      </c>
      <c r="F133" s="41">
        <f t="shared" ca="1" si="45"/>
        <v>0</v>
      </c>
      <c r="G133" s="41">
        <f t="shared" ca="1" si="45"/>
        <v>0</v>
      </c>
      <c r="H133" s="41">
        <f t="shared" ca="1" si="45"/>
        <v>0</v>
      </c>
      <c r="I133" s="41">
        <f t="shared" ca="1" si="45"/>
        <v>0</v>
      </c>
      <c r="J133" s="41">
        <f t="shared" ca="1" si="45"/>
        <v>0</v>
      </c>
      <c r="K133" s="41">
        <f t="shared" ca="1" si="45"/>
        <v>0</v>
      </c>
      <c r="L133" s="41">
        <f t="shared" ca="1" si="45"/>
        <v>0</v>
      </c>
      <c r="M133" s="41">
        <f t="shared" ca="1" si="45"/>
        <v>0</v>
      </c>
      <c r="N133" s="41">
        <f t="shared" ca="1" si="45"/>
        <v>0</v>
      </c>
      <c r="O133" s="41">
        <f t="shared" ca="1" si="45"/>
        <v>0</v>
      </c>
      <c r="P133" s="41">
        <f t="shared" ca="1" si="45"/>
        <v>0</v>
      </c>
      <c r="Q133" s="41">
        <f t="shared" ca="1" si="45"/>
        <v>0</v>
      </c>
      <c r="R133" s="41">
        <f t="shared" ca="1" si="45"/>
        <v>0</v>
      </c>
      <c r="S133" s="41">
        <f t="shared" ca="1" si="45"/>
        <v>0</v>
      </c>
      <c r="T133" s="41">
        <f t="shared" ca="1" si="45"/>
        <v>0</v>
      </c>
      <c r="U133" s="41">
        <f t="shared" ca="1" si="45"/>
        <v>0</v>
      </c>
      <c r="V133" s="41">
        <f t="shared" ca="1" si="45"/>
        <v>0</v>
      </c>
      <c r="W133" s="41">
        <f t="shared" ca="1" si="45"/>
        <v>0</v>
      </c>
      <c r="X133" s="41">
        <f t="shared" ca="1" si="45"/>
        <v>0</v>
      </c>
      <c r="Y133" s="41">
        <f t="shared" ca="1" si="45"/>
        <v>0</v>
      </c>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c r="BW133"/>
      <c r="BX133"/>
      <c r="BY133"/>
      <c r="BZ133"/>
      <c r="CA133"/>
    </row>
    <row r="134" spans="4:79">
      <c r="D134" s="7" t="s">
        <v>365</v>
      </c>
      <c r="E134" s="41">
        <f t="shared" ref="E134:Y134" ca="1" si="46">E97-E96</f>
        <v>0</v>
      </c>
      <c r="F134" s="41">
        <f t="shared" ca="1" si="46"/>
        <v>0</v>
      </c>
      <c r="G134" s="41">
        <f t="shared" ca="1" si="46"/>
        <v>0</v>
      </c>
      <c r="H134" s="41">
        <f t="shared" ca="1" si="46"/>
        <v>0</v>
      </c>
      <c r="I134" s="41">
        <f t="shared" ca="1" si="46"/>
        <v>0</v>
      </c>
      <c r="J134" s="41">
        <f t="shared" ca="1" si="46"/>
        <v>0</v>
      </c>
      <c r="K134" s="41">
        <f t="shared" ca="1" si="46"/>
        <v>0</v>
      </c>
      <c r="L134" s="41">
        <f t="shared" ca="1" si="46"/>
        <v>0</v>
      </c>
      <c r="M134" s="41">
        <f t="shared" ca="1" si="46"/>
        <v>0</v>
      </c>
      <c r="N134" s="41">
        <f t="shared" ca="1" si="46"/>
        <v>0</v>
      </c>
      <c r="O134" s="41">
        <f t="shared" ca="1" si="46"/>
        <v>0</v>
      </c>
      <c r="P134" s="41">
        <f t="shared" ca="1" si="46"/>
        <v>0</v>
      </c>
      <c r="Q134" s="41">
        <f t="shared" ca="1" si="46"/>
        <v>0</v>
      </c>
      <c r="R134" s="41">
        <f t="shared" ca="1" si="46"/>
        <v>0</v>
      </c>
      <c r="S134" s="41">
        <f t="shared" ca="1" si="46"/>
        <v>0</v>
      </c>
      <c r="T134" s="41">
        <f t="shared" ca="1" si="46"/>
        <v>0</v>
      </c>
      <c r="U134" s="41">
        <f t="shared" ca="1" si="46"/>
        <v>0</v>
      </c>
      <c r="V134" s="41">
        <f t="shared" ca="1" si="46"/>
        <v>0</v>
      </c>
      <c r="W134" s="41">
        <f t="shared" ca="1" si="46"/>
        <v>0</v>
      </c>
      <c r="X134" s="41">
        <f t="shared" ca="1" si="46"/>
        <v>0</v>
      </c>
      <c r="Y134" s="41">
        <f t="shared" ca="1" si="46"/>
        <v>0</v>
      </c>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row>
    <row r="135" spans="4:79">
      <c r="D135" s="7" t="s">
        <v>368</v>
      </c>
      <c r="E135" s="41">
        <f t="shared" ref="E135:Y135" ca="1" si="47">E98-E97</f>
        <v>0</v>
      </c>
      <c r="F135" s="41">
        <f t="shared" ca="1" si="47"/>
        <v>0</v>
      </c>
      <c r="G135" s="41">
        <f t="shared" ca="1" si="47"/>
        <v>0</v>
      </c>
      <c r="H135" s="41">
        <f t="shared" ca="1" si="47"/>
        <v>0</v>
      </c>
      <c r="I135" s="41">
        <f t="shared" ca="1" si="47"/>
        <v>0</v>
      </c>
      <c r="J135" s="41">
        <f t="shared" ca="1" si="47"/>
        <v>0</v>
      </c>
      <c r="K135" s="41">
        <f t="shared" ca="1" si="47"/>
        <v>0</v>
      </c>
      <c r="L135" s="41">
        <f t="shared" ca="1" si="47"/>
        <v>0</v>
      </c>
      <c r="M135" s="41">
        <f t="shared" ca="1" si="47"/>
        <v>0</v>
      </c>
      <c r="N135" s="41">
        <f t="shared" ca="1" si="47"/>
        <v>0</v>
      </c>
      <c r="O135" s="41">
        <f t="shared" ca="1" si="47"/>
        <v>0</v>
      </c>
      <c r="P135" s="41">
        <f t="shared" ca="1" si="47"/>
        <v>0</v>
      </c>
      <c r="Q135" s="41">
        <f t="shared" ca="1" si="47"/>
        <v>0</v>
      </c>
      <c r="R135" s="41">
        <f t="shared" ca="1" si="47"/>
        <v>0</v>
      </c>
      <c r="S135" s="41">
        <f t="shared" ca="1" si="47"/>
        <v>0</v>
      </c>
      <c r="T135" s="41">
        <f t="shared" ca="1" si="47"/>
        <v>0</v>
      </c>
      <c r="U135" s="41">
        <f t="shared" ca="1" si="47"/>
        <v>0</v>
      </c>
      <c r="V135" s="41">
        <f t="shared" ca="1" si="47"/>
        <v>0</v>
      </c>
      <c r="W135" s="41">
        <f t="shared" ca="1" si="47"/>
        <v>0</v>
      </c>
      <c r="X135" s="41">
        <f t="shared" ca="1" si="47"/>
        <v>0</v>
      </c>
      <c r="Y135" s="41">
        <f t="shared" ca="1" si="47"/>
        <v>0</v>
      </c>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c r="BW135"/>
      <c r="BX135"/>
      <c r="BY135"/>
      <c r="BZ135"/>
      <c r="CA135"/>
    </row>
    <row r="136" spans="4:79">
      <c r="D136" s="7" t="s">
        <v>371</v>
      </c>
      <c r="E136" s="41">
        <f t="shared" ref="E136:Y136" ca="1" si="48">E99-E98</f>
        <v>0</v>
      </c>
      <c r="F136" s="41">
        <f t="shared" ca="1" si="48"/>
        <v>0</v>
      </c>
      <c r="G136" s="41">
        <f t="shared" ca="1" si="48"/>
        <v>0</v>
      </c>
      <c r="H136" s="41">
        <f t="shared" ca="1" si="48"/>
        <v>0</v>
      </c>
      <c r="I136" s="41">
        <f t="shared" ca="1" si="48"/>
        <v>0</v>
      </c>
      <c r="J136" s="41">
        <f t="shared" ca="1" si="48"/>
        <v>0</v>
      </c>
      <c r="K136" s="41">
        <f t="shared" ca="1" si="48"/>
        <v>0</v>
      </c>
      <c r="L136" s="41">
        <f t="shared" ca="1" si="48"/>
        <v>0</v>
      </c>
      <c r="M136" s="41">
        <f t="shared" ca="1" si="48"/>
        <v>0</v>
      </c>
      <c r="N136" s="41">
        <f t="shared" ca="1" si="48"/>
        <v>0</v>
      </c>
      <c r="O136" s="41">
        <f t="shared" ca="1" si="48"/>
        <v>0</v>
      </c>
      <c r="P136" s="41">
        <f t="shared" ca="1" si="48"/>
        <v>0</v>
      </c>
      <c r="Q136" s="41">
        <f t="shared" ca="1" si="48"/>
        <v>0</v>
      </c>
      <c r="R136" s="41">
        <f t="shared" ca="1" si="48"/>
        <v>0</v>
      </c>
      <c r="S136" s="41">
        <f t="shared" ca="1" si="48"/>
        <v>0</v>
      </c>
      <c r="T136" s="41">
        <f t="shared" ca="1" si="48"/>
        <v>0</v>
      </c>
      <c r="U136" s="41">
        <f t="shared" ca="1" si="48"/>
        <v>0</v>
      </c>
      <c r="V136" s="41">
        <f t="shared" ca="1" si="48"/>
        <v>0</v>
      </c>
      <c r="W136" s="41">
        <f t="shared" ca="1" si="48"/>
        <v>0</v>
      </c>
      <c r="X136" s="41">
        <f t="shared" ca="1" si="48"/>
        <v>0</v>
      </c>
      <c r="Y136" s="41">
        <f t="shared" ca="1" si="48"/>
        <v>0</v>
      </c>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c r="BW136"/>
      <c r="BX136"/>
      <c r="BY136"/>
      <c r="BZ136"/>
      <c r="CA136"/>
    </row>
    <row r="137" spans="4:79">
      <c r="D137" s="7" t="s">
        <v>374</v>
      </c>
      <c r="E137" s="41">
        <f t="shared" ref="E137:Y137" ca="1" si="49">E100-E99</f>
        <v>0</v>
      </c>
      <c r="F137" s="41">
        <f t="shared" ca="1" si="49"/>
        <v>0</v>
      </c>
      <c r="G137" s="41">
        <f t="shared" ca="1" si="49"/>
        <v>0</v>
      </c>
      <c r="H137" s="41">
        <f t="shared" ca="1" si="49"/>
        <v>0</v>
      </c>
      <c r="I137" s="41">
        <f t="shared" ca="1" si="49"/>
        <v>0</v>
      </c>
      <c r="J137" s="41">
        <f t="shared" ca="1" si="49"/>
        <v>0</v>
      </c>
      <c r="K137" s="41">
        <f t="shared" ca="1" si="49"/>
        <v>0</v>
      </c>
      <c r="L137" s="41">
        <f t="shared" ca="1" si="49"/>
        <v>0</v>
      </c>
      <c r="M137" s="41">
        <f t="shared" ca="1" si="49"/>
        <v>0</v>
      </c>
      <c r="N137" s="41">
        <f t="shared" ca="1" si="49"/>
        <v>0</v>
      </c>
      <c r="O137" s="41">
        <f t="shared" ca="1" si="49"/>
        <v>0</v>
      </c>
      <c r="P137" s="41">
        <f t="shared" ca="1" si="49"/>
        <v>0</v>
      </c>
      <c r="Q137" s="41">
        <f t="shared" ca="1" si="49"/>
        <v>0</v>
      </c>
      <c r="R137" s="41">
        <f t="shared" ca="1" si="49"/>
        <v>0</v>
      </c>
      <c r="S137" s="41">
        <f t="shared" ca="1" si="49"/>
        <v>0</v>
      </c>
      <c r="T137" s="41">
        <f t="shared" ca="1" si="49"/>
        <v>0</v>
      </c>
      <c r="U137" s="41">
        <f t="shared" ca="1" si="49"/>
        <v>0</v>
      </c>
      <c r="V137" s="41">
        <f t="shared" ca="1" si="49"/>
        <v>0</v>
      </c>
      <c r="W137" s="41">
        <f t="shared" ca="1" si="49"/>
        <v>0</v>
      </c>
      <c r="X137" s="41">
        <f t="shared" ca="1" si="49"/>
        <v>0</v>
      </c>
      <c r="Y137" s="41">
        <f t="shared" ca="1" si="49"/>
        <v>0</v>
      </c>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c r="BW137"/>
      <c r="BX137"/>
      <c r="BY137"/>
      <c r="BZ137"/>
      <c r="CA137"/>
    </row>
    <row r="138" spans="4:79">
      <c r="D138" s="7" t="s">
        <v>377</v>
      </c>
      <c r="E138" s="41">
        <f t="shared" ref="E138:Y138" ca="1" si="50">E101-E100</f>
        <v>0</v>
      </c>
      <c r="F138" s="41">
        <f t="shared" ca="1" si="50"/>
        <v>0</v>
      </c>
      <c r="G138" s="41">
        <f t="shared" ca="1" si="50"/>
        <v>0</v>
      </c>
      <c r="H138" s="41">
        <f t="shared" ca="1" si="50"/>
        <v>0</v>
      </c>
      <c r="I138" s="41">
        <f t="shared" ca="1" si="50"/>
        <v>0</v>
      </c>
      <c r="J138" s="41">
        <f t="shared" ca="1" si="50"/>
        <v>0</v>
      </c>
      <c r="K138" s="41">
        <f t="shared" ca="1" si="50"/>
        <v>0</v>
      </c>
      <c r="L138" s="41">
        <f t="shared" ca="1" si="50"/>
        <v>0</v>
      </c>
      <c r="M138" s="41">
        <f t="shared" ca="1" si="50"/>
        <v>0</v>
      </c>
      <c r="N138" s="41">
        <f t="shared" ca="1" si="50"/>
        <v>0</v>
      </c>
      <c r="O138" s="41">
        <f t="shared" ca="1" si="50"/>
        <v>0</v>
      </c>
      <c r="P138" s="41">
        <f t="shared" ca="1" si="50"/>
        <v>0</v>
      </c>
      <c r="Q138" s="41">
        <f t="shared" ca="1" si="50"/>
        <v>0</v>
      </c>
      <c r="R138" s="41">
        <f t="shared" ca="1" si="50"/>
        <v>0</v>
      </c>
      <c r="S138" s="41">
        <f t="shared" ca="1" si="50"/>
        <v>0</v>
      </c>
      <c r="T138" s="41">
        <f t="shared" ca="1" si="50"/>
        <v>0</v>
      </c>
      <c r="U138" s="41">
        <f t="shared" ca="1" si="50"/>
        <v>0</v>
      </c>
      <c r="V138" s="41">
        <f t="shared" ca="1" si="50"/>
        <v>0</v>
      </c>
      <c r="W138" s="41">
        <f t="shared" ca="1" si="50"/>
        <v>0</v>
      </c>
      <c r="X138" s="41">
        <f t="shared" ca="1" si="50"/>
        <v>0</v>
      </c>
      <c r="Y138" s="41">
        <f t="shared" ca="1" si="50"/>
        <v>0</v>
      </c>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row>
    <row r="139" spans="4:79">
      <c r="D139" s="7" t="s">
        <v>380</v>
      </c>
      <c r="E139" s="41">
        <f t="shared" ref="E139:Y139" ca="1" si="51">E102-E101</f>
        <v>0</v>
      </c>
      <c r="F139" s="41">
        <f t="shared" ca="1" si="51"/>
        <v>0</v>
      </c>
      <c r="G139" s="41">
        <f t="shared" ca="1" si="51"/>
        <v>0</v>
      </c>
      <c r="H139" s="41">
        <f t="shared" ca="1" si="51"/>
        <v>0</v>
      </c>
      <c r="I139" s="41">
        <f t="shared" ca="1" si="51"/>
        <v>0</v>
      </c>
      <c r="J139" s="41">
        <f t="shared" ca="1" si="51"/>
        <v>0</v>
      </c>
      <c r="K139" s="41">
        <f t="shared" ca="1" si="51"/>
        <v>0</v>
      </c>
      <c r="L139" s="41">
        <f t="shared" ca="1" si="51"/>
        <v>0</v>
      </c>
      <c r="M139" s="41">
        <f t="shared" ca="1" si="51"/>
        <v>0</v>
      </c>
      <c r="N139" s="41">
        <f t="shared" ca="1" si="51"/>
        <v>0</v>
      </c>
      <c r="O139" s="41">
        <f t="shared" ca="1" si="51"/>
        <v>0</v>
      </c>
      <c r="P139" s="41">
        <f t="shared" ca="1" si="51"/>
        <v>0</v>
      </c>
      <c r="Q139" s="41">
        <f t="shared" ca="1" si="51"/>
        <v>0</v>
      </c>
      <c r="R139" s="41">
        <f t="shared" ca="1" si="51"/>
        <v>0</v>
      </c>
      <c r="S139" s="41">
        <f t="shared" ca="1" si="51"/>
        <v>0</v>
      </c>
      <c r="T139" s="41">
        <f t="shared" ca="1" si="51"/>
        <v>0</v>
      </c>
      <c r="U139" s="41">
        <f t="shared" ca="1" si="51"/>
        <v>0</v>
      </c>
      <c r="V139" s="41">
        <f t="shared" ca="1" si="51"/>
        <v>0</v>
      </c>
      <c r="W139" s="41">
        <f t="shared" ca="1" si="51"/>
        <v>0</v>
      </c>
      <c r="X139" s="41">
        <f t="shared" ca="1" si="51"/>
        <v>0</v>
      </c>
      <c r="Y139" s="41">
        <f t="shared" ca="1" si="51"/>
        <v>0</v>
      </c>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c r="BW139"/>
      <c r="BX139"/>
      <c r="BY139"/>
      <c r="BZ139"/>
      <c r="CA139"/>
    </row>
    <row r="140" spans="4:79">
      <c r="D140" s="7" t="s">
        <v>383</v>
      </c>
      <c r="E140" s="41">
        <f t="shared" ref="E140:Y140" ca="1" si="52">E103-E102</f>
        <v>0</v>
      </c>
      <c r="F140" s="41">
        <f t="shared" ca="1" si="52"/>
        <v>0</v>
      </c>
      <c r="G140" s="41">
        <f t="shared" ca="1" si="52"/>
        <v>0</v>
      </c>
      <c r="H140" s="41">
        <f t="shared" ca="1" si="52"/>
        <v>0</v>
      </c>
      <c r="I140" s="41">
        <f t="shared" ca="1" si="52"/>
        <v>0</v>
      </c>
      <c r="J140" s="41">
        <f t="shared" ca="1" si="52"/>
        <v>0</v>
      </c>
      <c r="K140" s="41">
        <f t="shared" ca="1" si="52"/>
        <v>0</v>
      </c>
      <c r="L140" s="41">
        <f t="shared" ca="1" si="52"/>
        <v>0</v>
      </c>
      <c r="M140" s="41">
        <f t="shared" ca="1" si="52"/>
        <v>0</v>
      </c>
      <c r="N140" s="41">
        <f t="shared" ca="1" si="52"/>
        <v>0</v>
      </c>
      <c r="O140" s="41">
        <f t="shared" ca="1" si="52"/>
        <v>0</v>
      </c>
      <c r="P140" s="41">
        <f t="shared" ca="1" si="52"/>
        <v>0</v>
      </c>
      <c r="Q140" s="41">
        <f t="shared" ca="1" si="52"/>
        <v>0</v>
      </c>
      <c r="R140" s="41">
        <f t="shared" ca="1" si="52"/>
        <v>0</v>
      </c>
      <c r="S140" s="41">
        <f t="shared" ca="1" si="52"/>
        <v>0</v>
      </c>
      <c r="T140" s="41">
        <f t="shared" ca="1" si="52"/>
        <v>0</v>
      </c>
      <c r="U140" s="41">
        <f t="shared" ca="1" si="52"/>
        <v>0</v>
      </c>
      <c r="V140" s="41">
        <f t="shared" ca="1" si="52"/>
        <v>0</v>
      </c>
      <c r="W140" s="41">
        <f t="shared" ca="1" si="52"/>
        <v>0</v>
      </c>
      <c r="X140" s="41">
        <f t="shared" ca="1" si="52"/>
        <v>0</v>
      </c>
      <c r="Y140" s="41">
        <f t="shared" ca="1" si="52"/>
        <v>0</v>
      </c>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c r="BW140"/>
      <c r="BX140"/>
      <c r="BY140"/>
      <c r="BZ140"/>
      <c r="CA140"/>
    </row>
    <row r="141" spans="4:79">
      <c r="D141" s="7" t="s">
        <v>386</v>
      </c>
      <c r="E141" s="41">
        <f t="shared" ref="E141:Y141" ca="1" si="53">E104-E103</f>
        <v>0</v>
      </c>
      <c r="F141" s="41">
        <f t="shared" ca="1" si="53"/>
        <v>0</v>
      </c>
      <c r="G141" s="41">
        <f t="shared" ca="1" si="53"/>
        <v>0</v>
      </c>
      <c r="H141" s="41">
        <f t="shared" ca="1" si="53"/>
        <v>0</v>
      </c>
      <c r="I141" s="41">
        <f t="shared" ca="1" si="53"/>
        <v>0</v>
      </c>
      <c r="J141" s="41">
        <f t="shared" ca="1" si="53"/>
        <v>0</v>
      </c>
      <c r="K141" s="41">
        <f t="shared" ca="1" si="53"/>
        <v>0</v>
      </c>
      <c r="L141" s="41">
        <f t="shared" ca="1" si="53"/>
        <v>0</v>
      </c>
      <c r="M141" s="41">
        <f t="shared" ca="1" si="53"/>
        <v>0</v>
      </c>
      <c r="N141" s="41">
        <f t="shared" ca="1" si="53"/>
        <v>0</v>
      </c>
      <c r="O141" s="41">
        <f t="shared" ca="1" si="53"/>
        <v>0</v>
      </c>
      <c r="P141" s="41">
        <f t="shared" ca="1" si="53"/>
        <v>0</v>
      </c>
      <c r="Q141" s="41">
        <f t="shared" ca="1" si="53"/>
        <v>0</v>
      </c>
      <c r="R141" s="41">
        <f t="shared" ca="1" si="53"/>
        <v>0</v>
      </c>
      <c r="S141" s="41">
        <f t="shared" ca="1" si="53"/>
        <v>0</v>
      </c>
      <c r="T141" s="41">
        <f t="shared" ca="1" si="53"/>
        <v>0</v>
      </c>
      <c r="U141" s="41">
        <f t="shared" ca="1" si="53"/>
        <v>0</v>
      </c>
      <c r="V141" s="41">
        <f t="shared" ca="1" si="53"/>
        <v>0</v>
      </c>
      <c r="W141" s="41">
        <f t="shared" ca="1" si="53"/>
        <v>0</v>
      </c>
      <c r="X141" s="41">
        <f t="shared" ca="1" si="53"/>
        <v>0</v>
      </c>
      <c r="Y141" s="41">
        <f t="shared" ca="1" si="53"/>
        <v>0</v>
      </c>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c r="BW141"/>
      <c r="BX141"/>
      <c r="BY141"/>
      <c r="BZ141"/>
      <c r="CA141"/>
    </row>
    <row r="142" spans="4:79">
      <c r="D142" s="7" t="s">
        <v>389</v>
      </c>
      <c r="E142" s="41">
        <f t="shared" ref="E142:Y142" ca="1" si="54">E105-E104</f>
        <v>0</v>
      </c>
      <c r="F142" s="41">
        <f t="shared" ca="1" si="54"/>
        <v>0</v>
      </c>
      <c r="G142" s="41">
        <f t="shared" ca="1" si="54"/>
        <v>0</v>
      </c>
      <c r="H142" s="41">
        <f t="shared" ca="1" si="54"/>
        <v>0</v>
      </c>
      <c r="I142" s="41">
        <f t="shared" ca="1" si="54"/>
        <v>0</v>
      </c>
      <c r="J142" s="41">
        <f t="shared" ca="1" si="54"/>
        <v>0</v>
      </c>
      <c r="K142" s="41">
        <f t="shared" ca="1" si="54"/>
        <v>0</v>
      </c>
      <c r="L142" s="41">
        <f t="shared" ca="1" si="54"/>
        <v>0</v>
      </c>
      <c r="M142" s="41">
        <f t="shared" ca="1" si="54"/>
        <v>0</v>
      </c>
      <c r="N142" s="41">
        <f t="shared" ca="1" si="54"/>
        <v>0</v>
      </c>
      <c r="O142" s="41">
        <f t="shared" ca="1" si="54"/>
        <v>0</v>
      </c>
      <c r="P142" s="41">
        <f t="shared" ca="1" si="54"/>
        <v>0</v>
      </c>
      <c r="Q142" s="41">
        <f t="shared" ca="1" si="54"/>
        <v>0</v>
      </c>
      <c r="R142" s="41">
        <f t="shared" ca="1" si="54"/>
        <v>0</v>
      </c>
      <c r="S142" s="41">
        <f t="shared" ca="1" si="54"/>
        <v>0</v>
      </c>
      <c r="T142" s="41">
        <f t="shared" ca="1" si="54"/>
        <v>0</v>
      </c>
      <c r="U142" s="41">
        <f t="shared" ca="1" si="54"/>
        <v>0</v>
      </c>
      <c r="V142" s="41">
        <f t="shared" ca="1" si="54"/>
        <v>0</v>
      </c>
      <c r="W142" s="41">
        <f t="shared" ca="1" si="54"/>
        <v>0</v>
      </c>
      <c r="X142" s="41">
        <f t="shared" ca="1" si="54"/>
        <v>0</v>
      </c>
      <c r="Y142" s="41">
        <f t="shared" ca="1" si="54"/>
        <v>0</v>
      </c>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c r="BW142"/>
      <c r="BX142"/>
      <c r="BY142"/>
      <c r="BZ142"/>
      <c r="CA142"/>
    </row>
    <row r="143" spans="4:79">
      <c r="E143" s="41"/>
      <c r="F143" s="41"/>
      <c r="G143" s="41"/>
      <c r="H143" s="41"/>
      <c r="I143" s="41"/>
      <c r="J143" s="41"/>
      <c r="K143" s="41"/>
      <c r="L143" s="41"/>
      <c r="M143" s="41"/>
      <c r="N143" s="41"/>
      <c r="O143" s="41"/>
      <c r="P143" s="41"/>
      <c r="Q143" s="41"/>
      <c r="R143" s="41"/>
      <c r="S143" s="41"/>
      <c r="T143" s="41"/>
      <c r="U143" s="41"/>
      <c r="V143" s="41"/>
      <c r="W143" s="41"/>
      <c r="X143" s="41"/>
      <c r="Y143" s="41"/>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c r="BW143"/>
      <c r="BX143"/>
      <c r="BY143"/>
      <c r="BZ143"/>
      <c r="CA143"/>
    </row>
    <row r="144" spans="4:79" ht="15">
      <c r="D144" s="55" t="s">
        <v>137</v>
      </c>
      <c r="E144" s="56">
        <f t="shared" ref="E144:X144" ca="1" si="55">SUM(E111:E142)</f>
        <v>1.5878243109267591</v>
      </c>
      <c r="F144" s="56">
        <f t="shared" ca="1" si="55"/>
        <v>1.973720860798019</v>
      </c>
      <c r="G144" s="56">
        <f t="shared" ca="1" si="55"/>
        <v>2.4425253294795257</v>
      </c>
      <c r="H144" s="56">
        <f t="shared" ca="1" si="55"/>
        <v>2.8640697429452451</v>
      </c>
      <c r="I144" s="56">
        <f t="shared" ca="1" si="55"/>
        <v>3.2969793671797176</v>
      </c>
      <c r="J144" s="56">
        <f t="shared" ca="1" si="55"/>
        <v>3.8869813712632131</v>
      </c>
      <c r="K144" s="56">
        <f t="shared" ca="1" si="55"/>
        <v>4.2955051225759364</v>
      </c>
      <c r="L144" s="56">
        <f t="shared" ca="1" si="55"/>
        <v>4.416903776743978</v>
      </c>
      <c r="M144" s="56">
        <f t="shared" ca="1" si="55"/>
        <v>4.1871993725452947</v>
      </c>
      <c r="N144" s="56">
        <f t="shared" ca="1" si="55"/>
        <v>3.6185751966941924</v>
      </c>
      <c r="O144" s="56">
        <f t="shared" ca="1" si="55"/>
        <v>2.8143809982852823</v>
      </c>
      <c r="P144" s="56">
        <f t="shared" ca="1" si="55"/>
        <v>1.9406604178801721</v>
      </c>
      <c r="Q144" s="56">
        <f t="shared" ca="1" si="55"/>
        <v>1.166471484995141</v>
      </c>
      <c r="R144" s="56">
        <f t="shared" ca="1" si="55"/>
        <v>0.59972804070179242</v>
      </c>
      <c r="S144" s="56">
        <f t="shared" ca="1" si="55"/>
        <v>0.2583500141031842</v>
      </c>
      <c r="T144" s="56">
        <f t="shared" ca="1" si="55"/>
        <v>9.1135552347295104E-2</v>
      </c>
      <c r="U144" s="56">
        <f t="shared" ca="1" si="55"/>
        <v>2.5670179478628329E-2</v>
      </c>
      <c r="V144" s="56">
        <f t="shared" ca="1" si="55"/>
        <v>5.6163971833988868E-3</v>
      </c>
      <c r="W144" s="56">
        <f t="shared" ca="1" si="55"/>
        <v>9.2670111742831668E-4</v>
      </c>
      <c r="X144" s="56">
        <f t="shared" ca="1" si="55"/>
        <v>1.1166060770686447E-4</v>
      </c>
      <c r="Y144" s="56"/>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c r="BW144"/>
      <c r="BX144"/>
      <c r="BY144"/>
      <c r="BZ144"/>
      <c r="CA144"/>
    </row>
    <row r="145" spans="4:79" ht="15">
      <c r="D145" s="55" t="s">
        <v>138</v>
      </c>
      <c r="E145" s="56">
        <f ca="1">E144</f>
        <v>1.5878243109267591</v>
      </c>
      <c r="F145" s="56">
        <f t="shared" ref="F145:X145" ca="1" si="56">E145+F144</f>
        <v>3.5615451717247781</v>
      </c>
      <c r="G145" s="56">
        <f t="shared" ca="1" si="56"/>
        <v>6.0040705012043034</v>
      </c>
      <c r="H145" s="56">
        <f t="shared" ca="1" si="56"/>
        <v>8.8681402441495489</v>
      </c>
      <c r="I145" s="56">
        <f t="shared" ca="1" si="56"/>
        <v>12.165119611329267</v>
      </c>
      <c r="J145" s="56">
        <f t="shared" ca="1" si="56"/>
        <v>16.052100982592481</v>
      </c>
      <c r="K145" s="56">
        <f t="shared" ca="1" si="56"/>
        <v>20.347606105168417</v>
      </c>
      <c r="L145" s="56">
        <f t="shared" ca="1" si="56"/>
        <v>24.764509881912396</v>
      </c>
      <c r="M145" s="56">
        <f t="shared" ca="1" si="56"/>
        <v>28.95170925445769</v>
      </c>
      <c r="N145" s="56">
        <f t="shared" ca="1" si="56"/>
        <v>32.570284451151885</v>
      </c>
      <c r="O145" s="56">
        <f t="shared" ca="1" si="56"/>
        <v>35.384665449437165</v>
      </c>
      <c r="P145" s="56">
        <f t="shared" ca="1" si="56"/>
        <v>37.325325867317339</v>
      </c>
      <c r="Q145" s="56">
        <f t="shared" ca="1" si="56"/>
        <v>38.491797352312481</v>
      </c>
      <c r="R145" s="56">
        <f t="shared" ca="1" si="56"/>
        <v>39.091525393014273</v>
      </c>
      <c r="S145" s="56">
        <f t="shared" ca="1" si="56"/>
        <v>39.349875407117459</v>
      </c>
      <c r="T145" s="56">
        <f t="shared" ca="1" si="56"/>
        <v>39.441010959464755</v>
      </c>
      <c r="U145" s="56">
        <f t="shared" ca="1" si="56"/>
        <v>39.466681138943386</v>
      </c>
      <c r="V145" s="56">
        <f t="shared" ca="1" si="56"/>
        <v>39.472297536126781</v>
      </c>
      <c r="W145" s="56">
        <f t="shared" ca="1" si="56"/>
        <v>39.47322423724421</v>
      </c>
      <c r="X145" s="56">
        <f t="shared" ca="1" si="56"/>
        <v>39.473335897851918</v>
      </c>
      <c r="Y145" s="56">
        <f ca="1">SUM(Y111:Y142)</f>
        <v>41.564552051526498</v>
      </c>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row>
    <row r="146" spans="4:79">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c r="BW146"/>
      <c r="BX146"/>
      <c r="BY146"/>
      <c r="BZ146"/>
      <c r="CA146"/>
    </row>
    <row r="147" spans="4:79">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c r="BW147"/>
      <c r="BX147"/>
      <c r="BY147"/>
      <c r="BZ147"/>
      <c r="CA147"/>
    </row>
    <row r="148" spans="4:79" customFormat="1"/>
    <row r="149" spans="4:79" customFormat="1"/>
    <row r="150" spans="4:79" customFormat="1"/>
    <row r="151" spans="4:79" customFormat="1"/>
    <row r="152" spans="4:79" customFormat="1"/>
    <row r="153" spans="4:79" customFormat="1"/>
    <row r="154" spans="4:79" customFormat="1"/>
    <row r="155" spans="4:79" customFormat="1"/>
  </sheetData>
  <mergeCells count="1">
    <mergeCell ref="B1:S6"/>
  </mergeCells>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dimension ref="A1:EA5"/>
  <sheetViews>
    <sheetView workbookViewId="0">
      <selection sqref="A1:EA5"/>
    </sheetView>
  </sheetViews>
  <sheetFormatPr defaultRowHeight="12.75"/>
  <sheetData>
    <row r="1" spans="1:131" ht="13.5" thickBot="1">
      <c r="A1" s="18" t="s">
        <v>45</v>
      </c>
      <c r="B1" s="19"/>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row>
    <row r="2" spans="1:131" ht="13.5" thickBot="1">
      <c r="A2" s="27"/>
      <c r="B2" s="28"/>
      <c r="C2" s="29"/>
      <c r="D2" s="29"/>
      <c r="E2" s="29"/>
      <c r="F2" s="29"/>
      <c r="G2" s="29"/>
      <c r="H2" s="29"/>
      <c r="I2" s="29"/>
      <c r="J2" s="29"/>
      <c r="K2" s="29"/>
      <c r="L2" s="29"/>
      <c r="M2" s="29"/>
      <c r="N2" s="29"/>
      <c r="O2" s="30" t="s">
        <v>394</v>
      </c>
      <c r="P2" s="31"/>
      <c r="Q2" s="31"/>
      <c r="R2" s="31"/>
      <c r="S2" s="31"/>
      <c r="T2" s="31"/>
      <c r="U2" s="31"/>
      <c r="V2" s="31"/>
      <c r="W2" s="31"/>
      <c r="X2" s="31"/>
      <c r="Y2" s="31"/>
      <c r="Z2" s="25"/>
      <c r="AA2" s="29"/>
      <c r="AB2" s="30" t="s">
        <v>395</v>
      </c>
      <c r="AC2" s="31"/>
      <c r="AD2" s="31"/>
      <c r="AE2" s="31"/>
      <c r="AF2" s="31"/>
      <c r="AG2" s="31"/>
      <c r="AH2" s="31"/>
      <c r="AI2" s="31"/>
      <c r="AJ2" s="31"/>
      <c r="AK2" s="31"/>
      <c r="AL2" s="31"/>
      <c r="AM2" s="25"/>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7"/>
      <c r="CY2" s="7"/>
      <c r="CZ2" s="7"/>
      <c r="DA2" s="7"/>
      <c r="DB2" s="7"/>
      <c r="DC2" s="7"/>
      <c r="DD2" s="7"/>
      <c r="DE2" s="7"/>
      <c r="DF2" s="7"/>
      <c r="DG2" s="7"/>
      <c r="DH2" s="7"/>
      <c r="DI2" s="7"/>
      <c r="DJ2" s="7"/>
      <c r="DK2" s="7"/>
      <c r="DL2" s="7"/>
      <c r="DM2" s="7"/>
      <c r="DN2" s="7"/>
      <c r="DO2" s="7"/>
      <c r="DP2" s="7"/>
      <c r="DQ2" s="7"/>
      <c r="DR2" s="7"/>
      <c r="DS2" s="7"/>
      <c r="DT2" s="7"/>
      <c r="DU2" s="7"/>
      <c r="DV2" s="7"/>
      <c r="DW2" s="7"/>
      <c r="DX2" s="7"/>
      <c r="DY2" s="7"/>
      <c r="DZ2" s="7"/>
      <c r="EA2" s="7"/>
    </row>
    <row r="3" spans="1:131" ht="191.25">
      <c r="A3" s="21" t="s">
        <v>21</v>
      </c>
      <c r="B3" s="22" t="s">
        <v>22</v>
      </c>
      <c r="C3" s="23" t="s">
        <v>46</v>
      </c>
      <c r="D3" s="23" t="s">
        <v>25</v>
      </c>
      <c r="E3" s="23" t="s">
        <v>26</v>
      </c>
      <c r="F3" s="23" t="s">
        <v>27</v>
      </c>
      <c r="G3" s="23" t="s">
        <v>28</v>
      </c>
      <c r="H3" s="23" t="s">
        <v>29</v>
      </c>
      <c r="I3" s="23" t="s">
        <v>30</v>
      </c>
      <c r="J3" s="23" t="s">
        <v>31</v>
      </c>
      <c r="K3" s="23" t="s">
        <v>24</v>
      </c>
      <c r="L3" s="23" t="s">
        <v>23</v>
      </c>
      <c r="M3" s="23" t="s">
        <v>32</v>
      </c>
      <c r="N3" s="23" t="s">
        <v>396</v>
      </c>
      <c r="O3" s="23" t="s">
        <v>33</v>
      </c>
      <c r="P3" s="23" t="s">
        <v>34</v>
      </c>
      <c r="Q3" s="23" t="s">
        <v>35</v>
      </c>
      <c r="R3" s="23" t="s">
        <v>36</v>
      </c>
      <c r="S3" s="23" t="s">
        <v>37</v>
      </c>
      <c r="T3" s="23" t="s">
        <v>38</v>
      </c>
      <c r="U3" s="23" t="s">
        <v>39</v>
      </c>
      <c r="V3" s="23" t="s">
        <v>40</v>
      </c>
      <c r="W3" s="23" t="s">
        <v>41</v>
      </c>
      <c r="X3" s="23" t="s">
        <v>42</v>
      </c>
      <c r="Y3" s="23" t="s">
        <v>43</v>
      </c>
      <c r="Z3" s="23" t="s">
        <v>44</v>
      </c>
      <c r="AA3" s="23"/>
      <c r="AB3" s="23" t="s">
        <v>33</v>
      </c>
      <c r="AC3" s="23" t="s">
        <v>34</v>
      </c>
      <c r="AD3" s="23" t="s">
        <v>35</v>
      </c>
      <c r="AE3" s="23" t="s">
        <v>36</v>
      </c>
      <c r="AF3" s="23" t="s">
        <v>37</v>
      </c>
      <c r="AG3" s="23" t="s">
        <v>38</v>
      </c>
      <c r="AH3" s="23" t="s">
        <v>39</v>
      </c>
      <c r="AI3" s="23" t="s">
        <v>40</v>
      </c>
      <c r="AJ3" s="23" t="s">
        <v>41</v>
      </c>
      <c r="AK3" s="23" t="s">
        <v>42</v>
      </c>
      <c r="AL3" s="23" t="s">
        <v>43</v>
      </c>
      <c r="AM3" s="23" t="s">
        <v>44</v>
      </c>
      <c r="AN3" s="20"/>
      <c r="AO3" s="20"/>
      <c r="AP3" s="20"/>
      <c r="AQ3" s="20"/>
      <c r="AR3" s="20"/>
      <c r="AS3" s="20"/>
      <c r="AT3" s="20"/>
      <c r="AU3" s="20"/>
      <c r="AV3" s="20"/>
      <c r="AW3" s="20"/>
      <c r="AX3" s="20"/>
      <c r="AY3" s="20"/>
      <c r="AZ3" s="20"/>
      <c r="BA3" s="20"/>
      <c r="BB3" s="20"/>
      <c r="BC3" s="20"/>
      <c r="BD3" s="20"/>
      <c r="BE3" s="20"/>
      <c r="BF3" s="20"/>
      <c r="BG3" s="20"/>
      <c r="BH3" s="20"/>
      <c r="BI3" s="20"/>
      <c r="BJ3" s="20"/>
      <c r="BK3" s="20"/>
      <c r="BL3" s="20"/>
      <c r="BM3" s="20"/>
      <c r="BN3" s="20"/>
      <c r="BO3" s="20"/>
      <c r="BP3" s="20"/>
      <c r="BQ3" s="20"/>
      <c r="BR3" s="20"/>
      <c r="BS3" s="20"/>
      <c r="BT3" s="20"/>
      <c r="BU3" s="20"/>
      <c r="BV3" s="20"/>
      <c r="BW3" s="20"/>
      <c r="BX3" s="20"/>
      <c r="BY3" s="20"/>
      <c r="BZ3" s="20"/>
      <c r="CA3" s="20"/>
      <c r="CB3" s="20"/>
      <c r="CC3" s="20"/>
      <c r="CD3" s="20"/>
      <c r="CE3" s="20"/>
      <c r="CF3" s="20"/>
      <c r="CG3" s="20"/>
      <c r="CH3" s="20"/>
      <c r="CI3" s="20"/>
      <c r="CJ3" s="20"/>
      <c r="CK3" s="20"/>
      <c r="CL3" s="20"/>
      <c r="CM3" s="20"/>
      <c r="CN3" s="20"/>
      <c r="CO3" s="20"/>
      <c r="CP3" s="20"/>
      <c r="CQ3" s="20"/>
      <c r="CR3" s="20"/>
      <c r="CS3" s="20"/>
      <c r="CT3" s="20"/>
      <c r="CU3" s="20"/>
      <c r="CV3" s="20"/>
      <c r="CW3" s="20"/>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row>
    <row r="4" spans="1:131">
      <c r="A4" s="7" t="s">
        <v>460</v>
      </c>
      <c r="B4" s="7"/>
      <c r="C4" s="26">
        <v>184.760495882323</v>
      </c>
      <c r="D4" s="26">
        <v>32</v>
      </c>
      <c r="E4" s="26">
        <v>6.4</v>
      </c>
      <c r="F4" s="26">
        <v>38.4</v>
      </c>
      <c r="G4" s="26">
        <v>105.80300039443776</v>
      </c>
      <c r="H4" s="26">
        <v>125.82252775364506</v>
      </c>
      <c r="I4" s="26">
        <v>1820.6489346848718</v>
      </c>
      <c r="J4" s="26">
        <v>-1.0145331491714296</v>
      </c>
      <c r="K4" s="26">
        <v>30.159149080287889</v>
      </c>
      <c r="L4" s="24">
        <v>1.1892151194632827</v>
      </c>
      <c r="M4" s="26">
        <v>1.7552376416941178</v>
      </c>
      <c r="N4" s="26">
        <v>3.8976691654516074E-2</v>
      </c>
      <c r="O4" s="26">
        <v>14.359634578979589</v>
      </c>
      <c r="P4" s="26">
        <v>12.941816195319184</v>
      </c>
      <c r="Q4" s="26">
        <v>14.484822568993831</v>
      </c>
      <c r="R4" s="26">
        <v>11.366162560765028</v>
      </c>
      <c r="S4" s="26">
        <v>9.4420135441464073</v>
      </c>
      <c r="T4" s="26">
        <v>7.9857639279620773</v>
      </c>
      <c r="U4" s="26">
        <v>6.8190812454867107</v>
      </c>
      <c r="V4" s="26">
        <v>6.9559731955393271</v>
      </c>
      <c r="W4" s="26">
        <v>6.9073929784427657</v>
      </c>
      <c r="X4" s="26">
        <v>9.2658894391446651</v>
      </c>
      <c r="Y4" s="26">
        <v>10.253259337671329</v>
      </c>
      <c r="Z4" s="26">
        <v>13.979195351772777</v>
      </c>
      <c r="AA4" s="26"/>
      <c r="AB4" s="26">
        <v>7.5504382388131059</v>
      </c>
      <c r="AC4" s="26">
        <v>6.3588249070551903</v>
      </c>
      <c r="AD4" s="26">
        <v>5.827624311027912</v>
      </c>
      <c r="AE4" s="26">
        <v>5.4281728200510262</v>
      </c>
      <c r="AF4" s="26">
        <v>4.6116367087255181</v>
      </c>
      <c r="AG4" s="26">
        <v>3.48099057488144</v>
      </c>
      <c r="AH4" s="26">
        <v>3.6560620408105122</v>
      </c>
      <c r="AI4" s="26">
        <v>3.0266461392995536</v>
      </c>
      <c r="AJ4" s="26">
        <v>3.6299476480389572</v>
      </c>
      <c r="AK4" s="26">
        <v>3.8266273736104175</v>
      </c>
      <c r="AL4" s="26">
        <v>5.3297684224350723</v>
      </c>
      <c r="AM4" s="20">
        <v>7.2727517733506071</v>
      </c>
      <c r="AN4" s="20"/>
      <c r="AO4" s="20"/>
      <c r="AP4" s="20"/>
      <c r="AQ4" s="20"/>
      <c r="AR4" s="20"/>
      <c r="AS4" s="20"/>
      <c r="AT4" s="20"/>
      <c r="AU4" s="20"/>
      <c r="AV4" s="20"/>
      <c r="AW4" s="20"/>
      <c r="AX4" s="20"/>
      <c r="AY4" s="20"/>
      <c r="AZ4" s="20"/>
      <c r="BA4" s="20"/>
      <c r="BB4" s="20"/>
      <c r="BC4" s="20"/>
      <c r="BD4" s="20"/>
      <c r="BE4" s="20"/>
      <c r="BF4" s="20"/>
      <c r="BG4" s="20"/>
      <c r="BH4" s="20"/>
      <c r="BI4" s="20"/>
      <c r="BJ4" s="20"/>
      <c r="BK4" s="20"/>
      <c r="BL4" s="20"/>
      <c r="BM4" s="20"/>
      <c r="BN4" s="20"/>
      <c r="BO4" s="20"/>
      <c r="BP4" s="20"/>
      <c r="BQ4" s="20"/>
      <c r="BR4" s="20"/>
      <c r="BS4" s="20"/>
      <c r="BT4" s="20"/>
      <c r="BU4" s="20"/>
      <c r="BV4" s="20"/>
      <c r="BW4" s="20"/>
      <c r="BX4" s="20"/>
      <c r="BY4" s="20"/>
      <c r="BZ4" s="20"/>
      <c r="CA4" s="20"/>
      <c r="CB4" s="20"/>
      <c r="CC4" s="20"/>
      <c r="CD4" s="20"/>
      <c r="CE4" s="20"/>
      <c r="CF4" s="20"/>
      <c r="CG4" s="20"/>
      <c r="CH4" s="20"/>
      <c r="CI4" s="20"/>
      <c r="CJ4" s="20"/>
      <c r="CK4" s="20"/>
      <c r="CL4" s="20"/>
      <c r="CM4" s="20"/>
      <c r="CN4" s="20"/>
      <c r="CO4" s="20"/>
      <c r="CP4" s="20"/>
      <c r="CQ4" s="20"/>
      <c r="CR4" s="20"/>
      <c r="CS4" s="20"/>
      <c r="CT4" s="20"/>
      <c r="CU4" s="20"/>
      <c r="CV4" s="20"/>
      <c r="CW4" s="20"/>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c r="A5" s="7"/>
      <c r="B5" s="7"/>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sheetPr codeName="Sheet7"/>
  <dimension ref="A1:EA80"/>
  <sheetViews>
    <sheetView workbookViewId="0">
      <selection activeCell="A11" sqref="A11:EA80"/>
    </sheetView>
  </sheetViews>
  <sheetFormatPr defaultRowHeight="12.75"/>
  <cols>
    <col min="1" max="1" width="71.42578125" bestFit="1" customWidth="1"/>
    <col min="2" max="2" width="18.7109375" customWidth="1"/>
    <col min="3" max="3" width="18" customWidth="1"/>
    <col min="15" max="15" width="11.140625" customWidth="1"/>
    <col min="16" max="16" width="14.42578125" customWidth="1"/>
  </cols>
  <sheetData>
    <row r="1" spans="1:131">
      <c r="A1" s="1" t="s">
        <v>0</v>
      </c>
      <c r="B1" s="2"/>
      <c r="C1" s="2"/>
      <c r="D1" s="2"/>
      <c r="E1" s="2"/>
      <c r="F1" s="2"/>
      <c r="G1" s="2"/>
      <c r="H1" s="3"/>
      <c r="I1" s="4"/>
      <c r="J1" s="4"/>
      <c r="K1" s="4"/>
      <c r="L1" s="4"/>
      <c r="M1" s="4"/>
      <c r="N1" s="5"/>
      <c r="O1" s="6"/>
      <c r="P1" s="5"/>
    </row>
    <row r="2" spans="1:131">
      <c r="A2" s="8" t="s">
        <v>1</v>
      </c>
      <c r="B2" s="3"/>
      <c r="C2" s="3"/>
      <c r="D2" s="3"/>
      <c r="E2" s="3"/>
      <c r="F2" s="3"/>
      <c r="G2" s="3"/>
      <c r="H2" s="3"/>
      <c r="I2" s="4"/>
      <c r="J2" s="4"/>
      <c r="K2" s="4"/>
      <c r="L2" s="4"/>
      <c r="M2" s="4"/>
      <c r="N2" s="5"/>
      <c r="O2" s="5"/>
      <c r="P2" s="5"/>
    </row>
    <row r="3" spans="1:131">
      <c r="A3" s="8" t="s">
        <v>2</v>
      </c>
      <c r="B3" s="7">
        <v>2012</v>
      </c>
      <c r="C3" s="8"/>
      <c r="D3" s="7"/>
      <c r="E3" s="7"/>
      <c r="F3" s="7"/>
      <c r="G3" s="7"/>
      <c r="H3" s="7"/>
      <c r="I3" s="7"/>
      <c r="J3" s="9"/>
      <c r="K3" s="10"/>
      <c r="L3" s="7"/>
      <c r="M3" s="7"/>
      <c r="N3" s="7"/>
      <c r="O3" s="7"/>
      <c r="P3" s="7"/>
    </row>
    <row r="4" spans="1:131">
      <c r="A4" s="7"/>
      <c r="B4" s="7"/>
      <c r="C4" s="7"/>
      <c r="D4" s="7"/>
      <c r="E4" s="7"/>
      <c r="F4" s="7"/>
      <c r="G4" s="7"/>
      <c r="H4" s="7"/>
      <c r="I4" s="7"/>
      <c r="J4" s="7"/>
      <c r="K4" s="7"/>
      <c r="L4" s="7"/>
      <c r="M4" s="7"/>
      <c r="N4" s="7"/>
      <c r="O4" s="7"/>
      <c r="P4" s="7"/>
    </row>
    <row r="5" spans="1:131">
      <c r="A5" s="11">
        <v>1</v>
      </c>
      <c r="B5" s="11">
        <v>2</v>
      </c>
      <c r="C5" s="11">
        <v>3</v>
      </c>
      <c r="D5" s="11">
        <v>4</v>
      </c>
      <c r="E5" s="11">
        <v>5</v>
      </c>
      <c r="F5" s="11">
        <v>6</v>
      </c>
      <c r="G5" s="11">
        <v>7</v>
      </c>
      <c r="H5" s="11">
        <v>8</v>
      </c>
      <c r="I5" s="11">
        <v>9</v>
      </c>
      <c r="J5" s="11">
        <v>10</v>
      </c>
      <c r="K5" s="11">
        <v>11</v>
      </c>
      <c r="L5" s="11">
        <v>12</v>
      </c>
      <c r="M5" s="11">
        <v>13</v>
      </c>
      <c r="N5" s="11">
        <v>14</v>
      </c>
      <c r="O5" s="11">
        <v>15</v>
      </c>
      <c r="P5" s="11">
        <v>16</v>
      </c>
    </row>
    <row r="6" spans="1:131">
      <c r="A6" s="12" t="s">
        <v>3</v>
      </c>
      <c r="B6" s="13"/>
      <c r="C6" s="13"/>
      <c r="D6" s="13"/>
      <c r="E6" s="13"/>
      <c r="F6" s="13"/>
      <c r="G6" s="14"/>
      <c r="H6" s="15"/>
      <c r="I6" s="164" t="s">
        <v>4</v>
      </c>
      <c r="J6" s="165"/>
      <c r="K6" s="165"/>
      <c r="L6" s="165"/>
      <c r="M6" s="165"/>
      <c r="N6" s="166"/>
      <c r="O6" s="167" t="s">
        <v>5</v>
      </c>
      <c r="P6" s="168"/>
      <c r="Q6" s="78" t="s">
        <v>175</v>
      </c>
      <c r="R6" s="169" t="s">
        <v>176</v>
      </c>
      <c r="S6" s="169"/>
      <c r="T6" s="169"/>
    </row>
    <row r="7" spans="1:131" ht="38.25">
      <c r="A7" s="16" t="s">
        <v>6</v>
      </c>
      <c r="B7" s="16" t="s">
        <v>7</v>
      </c>
      <c r="C7" s="16" t="s">
        <v>8</v>
      </c>
      <c r="D7" s="16" t="s">
        <v>9</v>
      </c>
      <c r="E7" s="16" t="s">
        <v>10</v>
      </c>
      <c r="F7" s="16" t="s">
        <v>11</v>
      </c>
      <c r="G7" s="16" t="s">
        <v>12</v>
      </c>
      <c r="H7" s="16" t="s">
        <v>13</v>
      </c>
      <c r="I7" s="16" t="s">
        <v>14</v>
      </c>
      <c r="J7" s="16" t="s">
        <v>15</v>
      </c>
      <c r="K7" s="16" t="s">
        <v>16</v>
      </c>
      <c r="L7" s="16" t="s">
        <v>17</v>
      </c>
      <c r="M7" s="16" t="s">
        <v>18</v>
      </c>
      <c r="N7" s="16" t="s">
        <v>19</v>
      </c>
      <c r="O7" s="17" t="s">
        <v>20</v>
      </c>
      <c r="P7" s="16" t="s">
        <v>12</v>
      </c>
      <c r="Q7" s="79" t="s">
        <v>177</v>
      </c>
      <c r="R7" s="80" t="s">
        <v>178</v>
      </c>
      <c r="S7" s="80" t="s">
        <v>179</v>
      </c>
      <c r="T7" s="80" t="s">
        <v>180</v>
      </c>
    </row>
    <row r="8" spans="1:131" ht="15">
      <c r="A8" t="s">
        <v>460</v>
      </c>
      <c r="B8" t="s">
        <v>460</v>
      </c>
      <c r="C8" s="61">
        <f>SavingsSummary!B6</f>
        <v>171.75754277078218</v>
      </c>
      <c r="D8">
        <v>5</v>
      </c>
      <c r="E8" s="154">
        <f>Cost!C20</f>
        <v>32</v>
      </c>
      <c r="G8" s="153" t="s">
        <v>462</v>
      </c>
      <c r="I8">
        <v>0</v>
      </c>
      <c r="J8">
        <v>0</v>
      </c>
      <c r="K8">
        <v>0</v>
      </c>
      <c r="L8">
        <v>0</v>
      </c>
      <c r="M8">
        <v>0</v>
      </c>
      <c r="N8">
        <v>0</v>
      </c>
      <c r="O8" s="62"/>
      <c r="Q8" t="s">
        <v>181</v>
      </c>
    </row>
    <row r="11" spans="1:131">
      <c r="A11" s="7"/>
      <c r="B11" s="7"/>
      <c r="C11" s="7"/>
      <c r="D11" s="7"/>
      <c r="E11" s="7"/>
      <c r="F11" s="7"/>
      <c r="G11" s="7"/>
      <c r="H11" s="7"/>
      <c r="I11" s="7"/>
      <c r="J11" s="7"/>
      <c r="K11" s="7"/>
      <c r="L11" s="7"/>
      <c r="M11" s="7"/>
      <c r="N11" s="7"/>
      <c r="O11" s="7"/>
      <c r="P11" s="7"/>
      <c r="Q11" s="7"/>
      <c r="R11" s="7"/>
      <c r="S11" s="7"/>
      <c r="T11" s="7"/>
      <c r="U11" s="7"/>
      <c r="V11" s="7"/>
      <c r="W11" s="7"/>
      <c r="X11" s="7"/>
      <c r="Y11" s="7"/>
      <c r="Z11" s="7"/>
      <c r="AA11" s="7"/>
      <c r="AB11" s="7"/>
      <c r="AC11" s="7"/>
      <c r="AD11" s="7"/>
      <c r="AE11" s="7"/>
      <c r="AF11" s="7"/>
      <c r="AG11" s="7"/>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c r="DL11" s="7"/>
      <c r="DM11" s="7"/>
      <c r="DN11" s="7"/>
      <c r="DO11" s="7"/>
      <c r="DP11" s="7"/>
      <c r="DQ11" s="7"/>
      <c r="DR11" s="7"/>
      <c r="DS11" s="7"/>
      <c r="DT11" s="7"/>
      <c r="DU11" s="7"/>
      <c r="DV11" s="7"/>
      <c r="DW11" s="7"/>
      <c r="DX11" s="7"/>
      <c r="DY11" s="7"/>
      <c r="DZ11" s="7"/>
      <c r="EA11" s="7"/>
    </row>
    <row r="12" spans="1:131">
      <c r="A12" s="81" t="s">
        <v>184</v>
      </c>
      <c r="B12" s="82"/>
      <c r="C12" s="7"/>
      <c r="D12" s="7"/>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c r="DF12" s="7"/>
      <c r="DG12" s="7"/>
      <c r="DH12" s="7"/>
      <c r="DI12" s="7"/>
      <c r="DJ12" s="7"/>
      <c r="DK12" s="7"/>
      <c r="DL12" s="7"/>
      <c r="DM12" s="7"/>
      <c r="DN12" s="7"/>
      <c r="DO12" s="7"/>
      <c r="DP12" s="7"/>
      <c r="DQ12" s="7"/>
      <c r="DR12" s="7"/>
      <c r="DS12" s="7"/>
      <c r="DT12" s="7"/>
      <c r="DU12" s="7"/>
      <c r="DV12" s="7"/>
      <c r="DW12" s="7"/>
      <c r="DX12" s="7"/>
      <c r="DY12" s="7"/>
      <c r="DZ12" s="7"/>
      <c r="EA12" s="7"/>
    </row>
    <row r="13" spans="1:131">
      <c r="A13" s="7" t="s">
        <v>185</v>
      </c>
      <c r="B13" s="7" t="s">
        <v>186</v>
      </c>
      <c r="C13" s="7"/>
      <c r="D13" s="7"/>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CR13" s="7"/>
      <c r="CS13" s="7"/>
      <c r="CT13" s="7"/>
      <c r="CU13" s="7"/>
      <c r="CV13" s="7"/>
      <c r="CW13" s="7"/>
      <c r="CX13" s="7"/>
      <c r="CY13" s="7"/>
      <c r="CZ13" s="7"/>
      <c r="DA13" s="7"/>
      <c r="DB13" s="7"/>
      <c r="DC13" s="7"/>
      <c r="DD13" s="7"/>
      <c r="DE13" s="7"/>
      <c r="DF13" s="7"/>
      <c r="DG13" s="7"/>
      <c r="DH13" s="7"/>
      <c r="DI13" s="7"/>
      <c r="DJ13" s="7"/>
      <c r="DK13" s="7"/>
      <c r="DL13" s="7"/>
      <c r="DM13" s="7"/>
      <c r="DN13" s="7"/>
      <c r="DO13" s="7"/>
      <c r="DP13" s="7"/>
      <c r="DQ13" s="7"/>
      <c r="DR13" s="7"/>
      <c r="DS13" s="7"/>
      <c r="DT13" s="7"/>
      <c r="DU13" s="7"/>
      <c r="DV13" s="7"/>
      <c r="DW13" s="7"/>
      <c r="DX13" s="7"/>
      <c r="DY13" s="7"/>
      <c r="DZ13" s="7"/>
      <c r="EA13" s="7"/>
    </row>
    <row r="14" spans="1:131">
      <c r="A14" s="7" t="s">
        <v>187</v>
      </c>
      <c r="B14" s="7" t="s">
        <v>501</v>
      </c>
      <c r="C14" s="7"/>
      <c r="D14" s="7"/>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row>
    <row r="15" spans="1:131">
      <c r="A15" s="7"/>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c r="AK15" s="7"/>
      <c r="AL15" s="7"/>
      <c r="AM15" s="7"/>
      <c r="AN15" s="7"/>
      <c r="AO15" s="7"/>
      <c r="AP15" s="7"/>
      <c r="AQ15" s="7"/>
      <c r="AR15" s="7"/>
      <c r="AS15" s="7"/>
      <c r="AT15" s="7"/>
      <c r="AU15" s="7"/>
      <c r="AV15" s="7"/>
      <c r="AW15" s="7"/>
      <c r="AX15" s="7"/>
      <c r="AY15" s="7"/>
      <c r="AZ15" s="7"/>
      <c r="BA15" s="7"/>
      <c r="BB15" s="7"/>
      <c r="BC15" s="7"/>
      <c r="BD15" s="7"/>
      <c r="BE15" s="7"/>
      <c r="BF15" s="7"/>
      <c r="BG15" s="7"/>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row>
    <row r="16" spans="1:131" ht="13.5" thickBot="1">
      <c r="A16" s="18" t="s">
        <v>188</v>
      </c>
      <c r="B16" s="83"/>
      <c r="C16" s="83"/>
      <c r="D16" s="83"/>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19"/>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row>
    <row r="17" spans="1:131">
      <c r="A17" s="7"/>
      <c r="B17" s="84" t="s">
        <v>189</v>
      </c>
      <c r="C17" s="85"/>
      <c r="D17" s="85" t="s">
        <v>189</v>
      </c>
      <c r="E17" s="86"/>
      <c r="F17" s="7"/>
      <c r="G17" s="84" t="s">
        <v>190</v>
      </c>
      <c r="H17" s="85"/>
      <c r="I17" s="85"/>
      <c r="J17" s="85"/>
      <c r="K17" s="85"/>
      <c r="L17" s="85"/>
      <c r="M17" s="85"/>
      <c r="N17" s="85"/>
      <c r="O17" s="86"/>
      <c r="P17" s="7"/>
      <c r="Q17" s="84" t="s">
        <v>191</v>
      </c>
      <c r="R17" s="85"/>
      <c r="S17" s="85"/>
      <c r="T17" s="85"/>
      <c r="U17" s="86"/>
      <c r="V17" s="7"/>
      <c r="W17" s="84" t="s">
        <v>192</v>
      </c>
      <c r="X17" s="86"/>
      <c r="Y17" s="7"/>
      <c r="Z17" s="84" t="s">
        <v>193</v>
      </c>
      <c r="AA17" s="85"/>
      <c r="AB17" s="86"/>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row>
    <row r="18" spans="1:131">
      <c r="A18" s="7"/>
      <c r="B18" s="87" t="s">
        <v>194</v>
      </c>
      <c r="C18" s="88" t="s">
        <v>155</v>
      </c>
      <c r="D18" s="88" t="s">
        <v>194</v>
      </c>
      <c r="E18" s="89" t="s">
        <v>155</v>
      </c>
      <c r="F18" s="7"/>
      <c r="G18" s="87" t="s">
        <v>195</v>
      </c>
      <c r="H18" s="88" t="s">
        <v>391</v>
      </c>
      <c r="I18" s="88"/>
      <c r="J18" s="88"/>
      <c r="K18" s="88" t="s">
        <v>196</v>
      </c>
      <c r="L18" s="88"/>
      <c r="M18" s="88"/>
      <c r="N18" s="88"/>
      <c r="O18" s="89"/>
      <c r="P18" s="7"/>
      <c r="Q18" s="87"/>
      <c r="R18" s="88" t="s">
        <v>197</v>
      </c>
      <c r="S18" s="88" t="s">
        <v>198</v>
      </c>
      <c r="T18" s="88" t="s">
        <v>199</v>
      </c>
      <c r="U18" s="89" t="s">
        <v>200</v>
      </c>
      <c r="V18" s="7"/>
      <c r="W18" s="87" t="s">
        <v>201</v>
      </c>
      <c r="X18" s="89">
        <v>20</v>
      </c>
      <c r="Y18" s="7"/>
      <c r="Z18" s="87"/>
      <c r="AA18" s="88" t="s">
        <v>155</v>
      </c>
      <c r="AB18" s="89" t="s">
        <v>156</v>
      </c>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row>
    <row r="19" spans="1:131">
      <c r="A19" s="7"/>
      <c r="B19" s="87" t="s">
        <v>202</v>
      </c>
      <c r="C19" s="88" t="s">
        <v>203</v>
      </c>
      <c r="D19" s="88" t="s">
        <v>202</v>
      </c>
      <c r="E19" s="89" t="s">
        <v>203</v>
      </c>
      <c r="F19" s="7"/>
      <c r="G19" s="87" t="s">
        <v>204</v>
      </c>
      <c r="H19" s="88" t="s">
        <v>205</v>
      </c>
      <c r="I19" s="88"/>
      <c r="J19" s="88"/>
      <c r="K19" s="88" t="s">
        <v>206</v>
      </c>
      <c r="L19" s="88"/>
      <c r="M19" s="88"/>
      <c r="N19" s="88"/>
      <c r="O19" s="89"/>
      <c r="P19" s="7"/>
      <c r="Q19" s="87" t="s">
        <v>207</v>
      </c>
      <c r="R19" s="88">
        <v>4.3096045197740109E-2</v>
      </c>
      <c r="S19" s="88">
        <v>4.387844424080023E-2</v>
      </c>
      <c r="T19" s="88">
        <v>5.3289007766645871E-2</v>
      </c>
      <c r="U19" s="89">
        <v>5.447903102274565E-2</v>
      </c>
      <c r="V19" s="7"/>
      <c r="W19" s="87" t="s">
        <v>208</v>
      </c>
      <c r="X19" s="89">
        <v>2016</v>
      </c>
      <c r="Y19" s="7"/>
      <c r="Z19" s="87" t="s">
        <v>209</v>
      </c>
      <c r="AA19" s="88">
        <v>4.03890184699085E-3</v>
      </c>
      <c r="AB19" s="89">
        <v>0.01</v>
      </c>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row>
    <row r="20" spans="1:131">
      <c r="A20" s="7"/>
      <c r="B20" s="87" t="s">
        <v>210</v>
      </c>
      <c r="C20" s="88" t="s">
        <v>211</v>
      </c>
      <c r="D20" s="88" t="s">
        <v>210</v>
      </c>
      <c r="E20" s="89" t="s">
        <v>211</v>
      </c>
      <c r="F20" s="7"/>
      <c r="G20" s="87" t="s">
        <v>212</v>
      </c>
      <c r="H20" s="88" t="s">
        <v>213</v>
      </c>
      <c r="I20" s="88"/>
      <c r="J20" s="88"/>
      <c r="K20" s="88" t="s">
        <v>214</v>
      </c>
      <c r="L20" s="88"/>
      <c r="M20" s="88"/>
      <c r="N20" s="88"/>
      <c r="O20" s="89"/>
      <c r="P20" s="7"/>
      <c r="Q20" s="87" t="s">
        <v>215</v>
      </c>
      <c r="R20" s="88">
        <v>12</v>
      </c>
      <c r="S20" s="88">
        <v>12</v>
      </c>
      <c r="T20" s="88">
        <v>1</v>
      </c>
      <c r="U20" s="89">
        <v>1</v>
      </c>
      <c r="V20" s="7"/>
      <c r="W20" s="87" t="s">
        <v>216</v>
      </c>
      <c r="X20" s="89">
        <v>2016</v>
      </c>
      <c r="Y20" s="7"/>
      <c r="Z20" s="87" t="s">
        <v>217</v>
      </c>
      <c r="AA20" s="88">
        <v>26</v>
      </c>
      <c r="AB20" s="89">
        <v>0</v>
      </c>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row>
    <row r="21" spans="1:131" ht="13.5" thickBot="1">
      <c r="A21" s="7"/>
      <c r="B21" s="90" t="s">
        <v>218</v>
      </c>
      <c r="C21" s="91" t="s">
        <v>211</v>
      </c>
      <c r="D21" s="91" t="s">
        <v>218</v>
      </c>
      <c r="E21" s="92" t="s">
        <v>211</v>
      </c>
      <c r="F21" s="7"/>
      <c r="G21" s="87" t="s">
        <v>219</v>
      </c>
      <c r="H21" s="88" t="s">
        <v>220</v>
      </c>
      <c r="I21" s="88"/>
      <c r="J21" s="88"/>
      <c r="K21" s="88" t="s">
        <v>206</v>
      </c>
      <c r="L21" s="88"/>
      <c r="M21" s="88"/>
      <c r="N21" s="88"/>
      <c r="O21" s="89"/>
      <c r="P21" s="7"/>
      <c r="Q21" s="87"/>
      <c r="R21" s="88" t="s">
        <v>197</v>
      </c>
      <c r="S21" s="88" t="s">
        <v>198</v>
      </c>
      <c r="T21" s="88" t="s">
        <v>199</v>
      </c>
      <c r="U21" s="89" t="s">
        <v>200</v>
      </c>
      <c r="V21" s="7"/>
      <c r="W21" s="87" t="s">
        <v>221</v>
      </c>
      <c r="X21" s="89">
        <v>2012</v>
      </c>
      <c r="Y21" s="7"/>
      <c r="Z21" s="87" t="s">
        <v>222</v>
      </c>
      <c r="AA21" s="88">
        <v>0.9</v>
      </c>
      <c r="AB21" s="89" t="s">
        <v>223</v>
      </c>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row>
    <row r="22" spans="1:131">
      <c r="A22" s="7"/>
      <c r="B22" s="7"/>
      <c r="C22" s="7"/>
      <c r="D22" s="7"/>
      <c r="E22" s="7"/>
      <c r="F22" s="7"/>
      <c r="G22" s="87" t="s">
        <v>224</v>
      </c>
      <c r="H22" s="88" t="s">
        <v>213</v>
      </c>
      <c r="I22" s="88"/>
      <c r="J22" s="88"/>
      <c r="K22" s="88"/>
      <c r="L22" s="88"/>
      <c r="M22" s="88"/>
      <c r="N22" s="88"/>
      <c r="O22" s="89"/>
      <c r="P22" s="7"/>
      <c r="Q22" s="87" t="s">
        <v>225</v>
      </c>
      <c r="R22" s="88">
        <v>0.35</v>
      </c>
      <c r="S22" s="88">
        <v>0.19500000000000001</v>
      </c>
      <c r="T22" s="88">
        <v>0.45499999999999996</v>
      </c>
      <c r="U22" s="89">
        <v>0</v>
      </c>
      <c r="V22" s="7"/>
      <c r="W22" s="87" t="s">
        <v>226</v>
      </c>
      <c r="X22" s="89">
        <v>0.04</v>
      </c>
      <c r="Y22" s="7"/>
      <c r="Z22" s="87" t="s">
        <v>227</v>
      </c>
      <c r="AA22" s="88">
        <v>4.7399348199455904E-2</v>
      </c>
      <c r="AB22" s="89">
        <v>0</v>
      </c>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row>
    <row r="23" spans="1:131">
      <c r="A23" s="7"/>
      <c r="B23" s="7" t="s">
        <v>228</v>
      </c>
      <c r="C23" s="7" t="s">
        <v>155</v>
      </c>
      <c r="D23" s="7"/>
      <c r="E23" s="7"/>
      <c r="F23" s="7"/>
      <c r="G23" s="87" t="s">
        <v>229</v>
      </c>
      <c r="H23" s="88" t="s">
        <v>230</v>
      </c>
      <c r="I23" s="88"/>
      <c r="J23" s="88"/>
      <c r="K23" s="88" t="s">
        <v>231</v>
      </c>
      <c r="L23" s="88"/>
      <c r="M23" s="88"/>
      <c r="N23" s="88"/>
      <c r="O23" s="89"/>
      <c r="P23" s="7"/>
      <c r="Q23" s="87" t="s">
        <v>232</v>
      </c>
      <c r="R23" s="88">
        <v>1</v>
      </c>
      <c r="S23" s="88">
        <v>0</v>
      </c>
      <c r="T23" s="88">
        <v>0</v>
      </c>
      <c r="U23" s="89">
        <v>0</v>
      </c>
      <c r="V23" s="7"/>
      <c r="W23" s="87" t="s">
        <v>233</v>
      </c>
      <c r="X23" s="89">
        <v>0</v>
      </c>
      <c r="Y23" s="7"/>
      <c r="Z23" s="87" t="s">
        <v>234</v>
      </c>
      <c r="AA23" s="88">
        <v>31</v>
      </c>
      <c r="AB23" s="89">
        <v>0</v>
      </c>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row>
    <row r="24" spans="1:131">
      <c r="A24" s="7"/>
      <c r="B24" s="7" t="s">
        <v>235</v>
      </c>
      <c r="C24" s="7" t="s">
        <v>236</v>
      </c>
      <c r="D24" s="7"/>
      <c r="E24" s="7"/>
      <c r="F24" s="7"/>
      <c r="G24" s="87" t="s">
        <v>237</v>
      </c>
      <c r="H24" s="88" t="s">
        <v>231</v>
      </c>
      <c r="I24" s="88"/>
      <c r="J24" s="88"/>
      <c r="K24" s="88" t="s">
        <v>238</v>
      </c>
      <c r="L24" s="88"/>
      <c r="M24" s="88"/>
      <c r="N24" s="88"/>
      <c r="O24" s="89"/>
      <c r="P24" s="7"/>
      <c r="Q24" s="87" t="s">
        <v>239</v>
      </c>
      <c r="R24" s="88">
        <v>1</v>
      </c>
      <c r="S24" s="88">
        <v>0</v>
      </c>
      <c r="T24" s="88">
        <v>0</v>
      </c>
      <c r="U24" s="89">
        <v>0</v>
      </c>
      <c r="V24" s="7"/>
      <c r="W24" s="87" t="s">
        <v>240</v>
      </c>
      <c r="X24" s="89">
        <v>0.2</v>
      </c>
      <c r="Y24" s="7"/>
      <c r="Z24" s="87" t="s">
        <v>241</v>
      </c>
      <c r="AA24" s="88">
        <v>0.7</v>
      </c>
      <c r="AB24" s="89" t="s">
        <v>223</v>
      </c>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row>
    <row r="25" spans="1:131">
      <c r="A25" s="7"/>
      <c r="B25" s="7" t="s">
        <v>242</v>
      </c>
      <c r="C25" s="7" t="s">
        <v>243</v>
      </c>
      <c r="D25" s="7"/>
      <c r="E25" s="7"/>
      <c r="F25" s="7"/>
      <c r="G25" s="87" t="s">
        <v>244</v>
      </c>
      <c r="H25" s="88" t="s">
        <v>238</v>
      </c>
      <c r="I25" s="88"/>
      <c r="J25" s="88"/>
      <c r="K25" s="88" t="s">
        <v>245</v>
      </c>
      <c r="L25" s="88"/>
      <c r="M25" s="88"/>
      <c r="N25" s="88"/>
      <c r="O25" s="89"/>
      <c r="P25" s="7"/>
      <c r="Q25" s="87" t="s">
        <v>246</v>
      </c>
      <c r="R25" s="88"/>
      <c r="S25" s="88">
        <v>0.3</v>
      </c>
      <c r="T25" s="88">
        <v>0.7</v>
      </c>
      <c r="U25" s="89">
        <v>0</v>
      </c>
      <c r="V25" s="7"/>
      <c r="W25" s="87" t="s">
        <v>247</v>
      </c>
      <c r="X25" s="89">
        <v>0</v>
      </c>
      <c r="Y25" s="7"/>
      <c r="Z25" s="87" t="s">
        <v>248</v>
      </c>
      <c r="AA25" s="88">
        <v>0</v>
      </c>
      <c r="AB25" s="89">
        <v>0</v>
      </c>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row>
    <row r="26" spans="1:131" ht="13.5" thickBot="1">
      <c r="A26" s="7"/>
      <c r="B26" s="7" t="s">
        <v>249</v>
      </c>
      <c r="C26" s="7" t="s">
        <v>250</v>
      </c>
      <c r="D26" s="7"/>
      <c r="E26" s="7"/>
      <c r="F26" s="7"/>
      <c r="G26" s="90" t="s">
        <v>251</v>
      </c>
      <c r="H26" s="91" t="s">
        <v>245</v>
      </c>
      <c r="I26" s="91"/>
      <c r="J26" s="91"/>
      <c r="K26" s="91"/>
      <c r="L26" s="91"/>
      <c r="M26" s="91"/>
      <c r="N26" s="91"/>
      <c r="O26" s="92"/>
      <c r="P26" s="7"/>
      <c r="Q26" s="90" t="s">
        <v>252</v>
      </c>
      <c r="R26" s="91"/>
      <c r="S26" s="91">
        <v>20</v>
      </c>
      <c r="T26" s="91"/>
      <c r="U26" s="92"/>
      <c r="V26" s="7"/>
      <c r="W26" s="90" t="s">
        <v>253</v>
      </c>
      <c r="X26" s="92">
        <v>2018</v>
      </c>
      <c r="Y26" s="7"/>
      <c r="Z26" s="90" t="s">
        <v>254</v>
      </c>
      <c r="AA26" s="91">
        <v>0</v>
      </c>
      <c r="AB26" s="92">
        <v>0</v>
      </c>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row>
    <row r="27" spans="1:131">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row>
    <row r="28" spans="1:131">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row>
    <row r="29" spans="1:131">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row>
    <row r="30" spans="1:131">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row>
    <row r="31" spans="1:131">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c r="DW31" s="7"/>
      <c r="DX31" s="7"/>
      <c r="DY31" s="7"/>
      <c r="DZ31" s="7"/>
      <c r="EA31" s="7"/>
    </row>
    <row r="32" spans="1:131">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row>
    <row r="33" spans="1:131">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c r="BS33" s="7"/>
      <c r="BT33" s="7"/>
      <c r="BU33" s="7"/>
      <c r="BV33" s="7"/>
      <c r="BW33" s="7"/>
      <c r="BX33" s="7"/>
      <c r="BY33" s="7"/>
      <c r="BZ33" s="7"/>
      <c r="CA33" s="7"/>
      <c r="CB33" s="7"/>
      <c r="CC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row>
    <row r="34" spans="1:131" ht="13.5" thickBot="1">
      <c r="A34" s="18" t="s">
        <v>255</v>
      </c>
      <c r="B34" s="19"/>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20"/>
      <c r="AT34" s="20"/>
      <c r="AU34" s="20"/>
      <c r="AV34" s="20"/>
      <c r="AW34" s="20"/>
      <c r="AX34" s="20"/>
      <c r="AY34" s="20"/>
      <c r="AZ34" s="20"/>
      <c r="BA34" s="20"/>
      <c r="BB34" s="20"/>
      <c r="BC34" s="20"/>
      <c r="BD34" s="20"/>
      <c r="BE34" s="20"/>
      <c r="BF34" s="20"/>
      <c r="BG34" s="20"/>
      <c r="BH34" s="20"/>
      <c r="BI34" s="20"/>
      <c r="BJ34" s="20"/>
      <c r="BK34" s="20"/>
      <c r="BL34" s="20"/>
      <c r="BM34" s="20"/>
      <c r="BN34" s="20"/>
      <c r="BO34" s="20"/>
      <c r="BP34" s="20"/>
      <c r="BQ34" s="20"/>
      <c r="BR34" s="20"/>
      <c r="BS34" s="20"/>
      <c r="BT34" s="20"/>
      <c r="BU34" s="20"/>
      <c r="BV34" s="20"/>
      <c r="BW34" s="20"/>
      <c r="BX34" s="20"/>
      <c r="BY34" s="20"/>
      <c r="BZ34" s="20"/>
      <c r="CA34" s="20"/>
      <c r="CB34" s="20"/>
      <c r="CC34" s="20"/>
      <c r="CD34" s="20"/>
      <c r="CE34" s="20"/>
      <c r="CF34" s="20"/>
      <c r="CG34" s="20"/>
      <c r="CH34" s="20"/>
      <c r="CI34" s="20"/>
      <c r="CJ34" s="20"/>
      <c r="CK34" s="20"/>
      <c r="CL34" s="20"/>
      <c r="CM34" s="20"/>
      <c r="CN34" s="20"/>
      <c r="CO34" s="20"/>
      <c r="CP34" s="20"/>
      <c r="CQ34" s="20"/>
      <c r="CR34" s="20"/>
      <c r="CS34" s="20"/>
      <c r="CT34" s="20"/>
      <c r="CU34" s="20"/>
      <c r="CV34" s="20"/>
      <c r="CW34" s="20"/>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row>
    <row r="35" spans="1:131" ht="26.25" thickBot="1">
      <c r="A35" s="93" t="s">
        <v>256</v>
      </c>
      <c r="B35" s="94"/>
      <c r="C35" s="95" t="s">
        <v>257</v>
      </c>
      <c r="D35" s="96"/>
      <c r="E35" s="96"/>
      <c r="F35" s="96"/>
      <c r="G35" s="96"/>
      <c r="H35" s="96"/>
      <c r="I35" s="96"/>
      <c r="J35" s="96"/>
      <c r="K35" s="97"/>
      <c r="L35" s="95" t="s">
        <v>157</v>
      </c>
      <c r="M35" s="96"/>
      <c r="N35" s="96"/>
      <c r="O35" s="96"/>
      <c r="P35" s="96"/>
      <c r="Q35" s="97"/>
      <c r="R35" s="95" t="s">
        <v>258</v>
      </c>
      <c r="S35" s="96"/>
      <c r="T35" s="96"/>
      <c r="U35" s="97"/>
      <c r="V35" s="95" t="s">
        <v>259</v>
      </c>
      <c r="W35" s="96"/>
      <c r="X35" s="96"/>
      <c r="Y35" s="97"/>
      <c r="Z35" s="95" t="s">
        <v>260</v>
      </c>
      <c r="AA35" s="96"/>
      <c r="AB35" s="96"/>
      <c r="AC35" s="97"/>
      <c r="AD35" s="95" t="s">
        <v>261</v>
      </c>
      <c r="AE35" s="96"/>
      <c r="AF35" s="96"/>
      <c r="AG35" s="97"/>
      <c r="AH35" s="95" t="s">
        <v>262</v>
      </c>
      <c r="AI35" s="96"/>
      <c r="AJ35" s="96"/>
      <c r="AK35" s="96"/>
      <c r="AL35" s="97"/>
      <c r="AM35" s="95" t="s">
        <v>263</v>
      </c>
      <c r="AN35" s="96"/>
      <c r="AO35" s="96"/>
      <c r="AP35" s="96"/>
      <c r="AQ35" s="96"/>
      <c r="AR35" s="96"/>
      <c r="AS35" s="97"/>
      <c r="AT35" s="95" t="s">
        <v>264</v>
      </c>
      <c r="AU35" s="96"/>
      <c r="AV35" s="96"/>
      <c r="AW35" s="96"/>
      <c r="AX35" s="96"/>
      <c r="AY35" s="96"/>
      <c r="AZ35" s="97"/>
      <c r="BA35" s="95" t="s">
        <v>265</v>
      </c>
      <c r="BB35" s="96"/>
      <c r="BC35" s="96"/>
      <c r="BD35" s="96"/>
      <c r="BE35" s="96"/>
      <c r="BF35" s="97"/>
      <c r="BG35" s="95" t="s">
        <v>266</v>
      </c>
      <c r="BH35" s="97"/>
      <c r="BI35" s="95" t="s">
        <v>267</v>
      </c>
      <c r="BJ35" s="96"/>
      <c r="BK35" s="96"/>
      <c r="BL35" s="96"/>
      <c r="BM35" s="97"/>
      <c r="BN35" s="95" t="s">
        <v>268</v>
      </c>
      <c r="BO35" s="96"/>
      <c r="BP35" s="96"/>
      <c r="BQ35" s="96"/>
      <c r="BR35" s="96"/>
      <c r="BS35" s="96"/>
      <c r="BT35" s="96"/>
      <c r="BU35" s="96"/>
      <c r="BV35" s="96"/>
      <c r="BW35" s="96"/>
      <c r="BX35" s="96"/>
      <c r="BY35" s="96"/>
      <c r="BZ35" s="96"/>
      <c r="CA35" s="96"/>
      <c r="CB35" s="96"/>
      <c r="CC35" s="97"/>
      <c r="CD35" s="95" t="s">
        <v>269</v>
      </c>
      <c r="CE35" s="97"/>
      <c r="CF35" s="95" t="s">
        <v>270</v>
      </c>
      <c r="CG35" s="96"/>
      <c r="CH35" s="96"/>
      <c r="CI35" s="96"/>
      <c r="CJ35" s="96"/>
      <c r="CK35" s="97"/>
      <c r="CL35" s="98"/>
      <c r="CM35" s="95" t="s">
        <v>5</v>
      </c>
      <c r="CN35" s="96"/>
      <c r="CO35" s="96"/>
      <c r="CP35" s="97"/>
      <c r="CQ35" s="95" t="s">
        <v>271</v>
      </c>
      <c r="CR35" s="96"/>
      <c r="CS35" s="96"/>
      <c r="CT35" s="96"/>
      <c r="CU35" s="97"/>
      <c r="CV35" s="95" t="s">
        <v>272</v>
      </c>
      <c r="CW35" s="9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row>
    <row r="36" spans="1:131" ht="204">
      <c r="A36" s="21" t="s">
        <v>21</v>
      </c>
      <c r="B36" s="22" t="s">
        <v>22</v>
      </c>
      <c r="C36" s="23" t="s">
        <v>171</v>
      </c>
      <c r="D36" s="23" t="s">
        <v>273</v>
      </c>
      <c r="E36" s="23" t="s">
        <v>274</v>
      </c>
      <c r="F36" s="23" t="s">
        <v>275</v>
      </c>
      <c r="G36" s="23" t="s">
        <v>276</v>
      </c>
      <c r="H36" s="23" t="s">
        <v>277</v>
      </c>
      <c r="I36" s="23" t="s">
        <v>278</v>
      </c>
      <c r="J36" s="23" t="s">
        <v>279</v>
      </c>
      <c r="K36" s="23" t="s">
        <v>280</v>
      </c>
      <c r="L36" s="23" t="s">
        <v>281</v>
      </c>
      <c r="M36" s="23" t="s">
        <v>282</v>
      </c>
      <c r="N36" s="23" t="s">
        <v>283</v>
      </c>
      <c r="O36" s="23" t="s">
        <v>284</v>
      </c>
      <c r="P36" s="23" t="s">
        <v>285</v>
      </c>
      <c r="Q36" s="23" t="s">
        <v>286</v>
      </c>
      <c r="R36" s="23" t="s">
        <v>287</v>
      </c>
      <c r="S36" s="23" t="s">
        <v>288</v>
      </c>
      <c r="T36" s="23" t="s">
        <v>289</v>
      </c>
      <c r="U36" s="23" t="s">
        <v>197</v>
      </c>
      <c r="V36" s="23" t="s">
        <v>287</v>
      </c>
      <c r="W36" s="23" t="s">
        <v>288</v>
      </c>
      <c r="X36" s="23" t="s">
        <v>289</v>
      </c>
      <c r="Y36" s="23" t="s">
        <v>197</v>
      </c>
      <c r="Z36" s="23" t="s">
        <v>287</v>
      </c>
      <c r="AA36" s="23" t="s">
        <v>288</v>
      </c>
      <c r="AB36" s="23" t="s">
        <v>289</v>
      </c>
      <c r="AC36" s="23" t="s">
        <v>197</v>
      </c>
      <c r="AD36" s="23" t="s">
        <v>287</v>
      </c>
      <c r="AE36" s="23" t="s">
        <v>288</v>
      </c>
      <c r="AF36" s="23" t="s">
        <v>289</v>
      </c>
      <c r="AG36" s="23" t="s">
        <v>197</v>
      </c>
      <c r="AH36" s="23" t="s">
        <v>287</v>
      </c>
      <c r="AI36" s="23" t="s">
        <v>288</v>
      </c>
      <c r="AJ36" s="23" t="s">
        <v>289</v>
      </c>
      <c r="AK36" s="23" t="s">
        <v>197</v>
      </c>
      <c r="AL36" s="23" t="s">
        <v>290</v>
      </c>
      <c r="AM36" s="23" t="s">
        <v>291</v>
      </c>
      <c r="AN36" s="23" t="s">
        <v>292</v>
      </c>
      <c r="AO36" s="23" t="s">
        <v>293</v>
      </c>
      <c r="AP36" s="23" t="s">
        <v>294</v>
      </c>
      <c r="AQ36" s="23" t="s">
        <v>295</v>
      </c>
      <c r="AR36" s="23" t="s">
        <v>296</v>
      </c>
      <c r="AS36" s="23" t="s">
        <v>297</v>
      </c>
      <c r="AT36" s="23" t="s">
        <v>298</v>
      </c>
      <c r="AU36" s="23" t="s">
        <v>299</v>
      </c>
      <c r="AV36" s="23" t="s">
        <v>300</v>
      </c>
      <c r="AW36" s="23" t="s">
        <v>301</v>
      </c>
      <c r="AX36" s="23" t="s">
        <v>302</v>
      </c>
      <c r="AY36" s="23" t="s">
        <v>303</v>
      </c>
      <c r="AZ36" s="23" t="s">
        <v>304</v>
      </c>
      <c r="BA36" s="23" t="s">
        <v>305</v>
      </c>
      <c r="BB36" s="23" t="s">
        <v>306</v>
      </c>
      <c r="BC36" s="23" t="s">
        <v>307</v>
      </c>
      <c r="BD36" s="23" t="s">
        <v>308</v>
      </c>
      <c r="BE36" s="23" t="s">
        <v>309</v>
      </c>
      <c r="BF36" s="23" t="s">
        <v>310</v>
      </c>
      <c r="BG36" s="23" t="s">
        <v>311</v>
      </c>
      <c r="BH36" s="23" t="s">
        <v>312</v>
      </c>
      <c r="BI36" s="23" t="s">
        <v>313</v>
      </c>
      <c r="BJ36" s="23" t="s">
        <v>314</v>
      </c>
      <c r="BK36" s="23" t="s">
        <v>315</v>
      </c>
      <c r="BL36" s="23" t="s">
        <v>316</v>
      </c>
      <c r="BM36" s="23" t="s">
        <v>317</v>
      </c>
      <c r="BN36" s="23" t="s">
        <v>318</v>
      </c>
      <c r="BO36" s="23" t="s">
        <v>319</v>
      </c>
      <c r="BP36" s="23" t="s">
        <v>320</v>
      </c>
      <c r="BQ36" s="23" t="s">
        <v>321</v>
      </c>
      <c r="BR36" s="23" t="s">
        <v>322</v>
      </c>
      <c r="BS36" s="23" t="s">
        <v>323</v>
      </c>
      <c r="BT36" s="23" t="s">
        <v>324</v>
      </c>
      <c r="BU36" s="23" t="s">
        <v>325</v>
      </c>
      <c r="BV36" s="23" t="s">
        <v>326</v>
      </c>
      <c r="BW36" s="23" t="s">
        <v>327</v>
      </c>
      <c r="BX36" s="23" t="s">
        <v>328</v>
      </c>
      <c r="BY36" s="23" t="s">
        <v>329</v>
      </c>
      <c r="BZ36" s="23" t="s">
        <v>330</v>
      </c>
      <c r="CA36" s="23" t="s">
        <v>331</v>
      </c>
      <c r="CB36" s="23" t="s">
        <v>332</v>
      </c>
      <c r="CC36" s="23" t="s">
        <v>333</v>
      </c>
      <c r="CD36" s="23" t="s">
        <v>23</v>
      </c>
      <c r="CE36" s="23" t="s">
        <v>24</v>
      </c>
      <c r="CF36" s="23" t="s">
        <v>334</v>
      </c>
      <c r="CG36" s="23" t="s">
        <v>335</v>
      </c>
      <c r="CH36" s="23" t="s">
        <v>336</v>
      </c>
      <c r="CI36" s="23" t="s">
        <v>337</v>
      </c>
      <c r="CJ36" s="23" t="s">
        <v>338</v>
      </c>
      <c r="CK36" s="23" t="s">
        <v>339</v>
      </c>
      <c r="CL36" s="23"/>
      <c r="CM36" s="23" t="s">
        <v>340</v>
      </c>
      <c r="CN36" s="23" t="s">
        <v>341</v>
      </c>
      <c r="CO36" s="23" t="s">
        <v>342</v>
      </c>
      <c r="CP36" s="23" t="s">
        <v>343</v>
      </c>
      <c r="CQ36" s="23" t="s">
        <v>344</v>
      </c>
      <c r="CR36" s="23" t="s">
        <v>345</v>
      </c>
      <c r="CS36" s="23" t="s">
        <v>346</v>
      </c>
      <c r="CT36" s="23" t="s">
        <v>347</v>
      </c>
      <c r="CU36" s="23" t="s">
        <v>348</v>
      </c>
      <c r="CV36" s="23" t="s">
        <v>349</v>
      </c>
      <c r="CW36" s="99" t="s">
        <v>350</v>
      </c>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row>
    <row r="37" spans="1:131">
      <c r="A37" s="7" t="s">
        <v>460</v>
      </c>
      <c r="B37" s="7" t="s">
        <v>460</v>
      </c>
      <c r="C37" s="20">
        <v>5</v>
      </c>
      <c r="D37" s="20">
        <v>171.75754277078218</v>
      </c>
      <c r="E37" s="20">
        <v>0</v>
      </c>
      <c r="F37" s="20">
        <v>32</v>
      </c>
      <c r="G37" s="20">
        <v>0</v>
      </c>
      <c r="H37" s="20">
        <v>0</v>
      </c>
      <c r="I37" s="20" t="s">
        <v>462</v>
      </c>
      <c r="J37" s="20"/>
      <c r="K37" s="20"/>
      <c r="L37" s="20">
        <v>184.760495882323</v>
      </c>
      <c r="M37" s="20">
        <v>3.8976691654516074E-2</v>
      </c>
      <c r="N37" s="20">
        <v>3.8695375373000843E-2</v>
      </c>
      <c r="O37" s="20">
        <v>0</v>
      </c>
      <c r="P37" s="20">
        <v>0</v>
      </c>
      <c r="Q37" s="20">
        <v>0</v>
      </c>
      <c r="R37" s="20">
        <v>6.3812274720695115</v>
      </c>
      <c r="S37" s="20">
        <v>14.746046108733044</v>
      </c>
      <c r="T37" s="20">
        <v>0</v>
      </c>
      <c r="U37" s="20">
        <v>78.275726813635202</v>
      </c>
      <c r="V37" s="20" t="s">
        <v>351</v>
      </c>
      <c r="W37" s="20" t="s">
        <v>351</v>
      </c>
      <c r="X37" s="20" t="s">
        <v>351</v>
      </c>
      <c r="Y37" s="20" t="s">
        <v>351</v>
      </c>
      <c r="Z37" s="20">
        <v>0</v>
      </c>
      <c r="AA37" s="20">
        <v>0</v>
      </c>
      <c r="AB37" s="20">
        <v>0</v>
      </c>
      <c r="AC37" s="20">
        <v>0</v>
      </c>
      <c r="AD37" s="20">
        <v>0</v>
      </c>
      <c r="AE37" s="20">
        <v>0</v>
      </c>
      <c r="AF37" s="20">
        <v>0</v>
      </c>
      <c r="AG37" s="20">
        <v>0</v>
      </c>
      <c r="AH37" s="20">
        <v>6.3812274720695115</v>
      </c>
      <c r="AI37" s="20">
        <v>14.746046108733044</v>
      </c>
      <c r="AJ37" s="20">
        <v>0</v>
      </c>
      <c r="AK37" s="20">
        <v>78.275726813635202</v>
      </c>
      <c r="AL37" s="20">
        <v>99.403000394437754</v>
      </c>
      <c r="AM37" s="20">
        <v>95.7478066482484</v>
      </c>
      <c r="AN37" s="20">
        <v>13.772354945233349</v>
      </c>
      <c r="AO37" s="20">
        <v>0</v>
      </c>
      <c r="AP37" s="20">
        <v>0</v>
      </c>
      <c r="AQ37" s="20">
        <v>109.52016159348175</v>
      </c>
      <c r="AR37" s="20">
        <v>6.3812274720695115</v>
      </c>
      <c r="AS37" s="24">
        <v>17.162867500468995</v>
      </c>
      <c r="AT37" s="20">
        <v>95.7478066482484</v>
      </c>
      <c r="AU37" s="20">
        <v>16.302366160163324</v>
      </c>
      <c r="AV37" s="20">
        <v>0</v>
      </c>
      <c r="AW37" s="20">
        <v>0</v>
      </c>
      <c r="AX37" s="20">
        <v>112.05017280841173</v>
      </c>
      <c r="AY37" s="20">
        <v>14.746046108733044</v>
      </c>
      <c r="AZ37" s="24">
        <v>7.5986587850184675</v>
      </c>
      <c r="BA37" s="20">
        <v>95.7478066482484</v>
      </c>
      <c r="BB37" s="20">
        <v>30.074721105396673</v>
      </c>
      <c r="BC37" s="20">
        <v>0</v>
      </c>
      <c r="BD37" s="20">
        <v>0</v>
      </c>
      <c r="BE37" s="20">
        <v>125.82252775364508</v>
      </c>
      <c r="BF37" s="20">
        <v>21.127273580802555</v>
      </c>
      <c r="BG37" s="20">
        <v>-3.5633637303751287</v>
      </c>
      <c r="BH37" s="24">
        <v>5.9554550317355952</v>
      </c>
      <c r="BI37" s="20">
        <v>2.5413543322543641</v>
      </c>
      <c r="BJ37" s="20">
        <v>5.8726833240278999</v>
      </c>
      <c r="BK37" s="20">
        <v>0</v>
      </c>
      <c r="BL37" s="20">
        <v>31.173682229459317</v>
      </c>
      <c r="BM37" s="20">
        <v>39.587719885741578</v>
      </c>
      <c r="BN37" s="20">
        <v>95.7478066482484</v>
      </c>
      <c r="BO37" s="20">
        <v>0</v>
      </c>
      <c r="BP37" s="20">
        <v>30.074721105396673</v>
      </c>
      <c r="BQ37" s="20">
        <v>0</v>
      </c>
      <c r="BR37" s="20">
        <v>0</v>
      </c>
      <c r="BS37" s="20">
        <v>0</v>
      </c>
      <c r="BT37" s="20">
        <v>0</v>
      </c>
      <c r="BU37" s="20">
        <v>0</v>
      </c>
      <c r="BV37" s="20">
        <v>0</v>
      </c>
      <c r="BW37" s="20">
        <v>0</v>
      </c>
      <c r="BX37" s="20">
        <v>99.403000394437754</v>
      </c>
      <c r="BY37" s="20"/>
      <c r="BZ37" s="20">
        <v>0</v>
      </c>
      <c r="CA37" s="20">
        <v>0</v>
      </c>
      <c r="CB37" s="20">
        <v>125.82252775364506</v>
      </c>
      <c r="CC37" s="20">
        <v>99.403000394437754</v>
      </c>
      <c r="CD37" s="24">
        <v>1.2657819910301786</v>
      </c>
      <c r="CE37" s="20">
        <v>27.610318499084194</v>
      </c>
      <c r="CF37" s="20">
        <v>1.7552376416941178</v>
      </c>
      <c r="CG37" s="20">
        <v>0</v>
      </c>
      <c r="CH37" s="20">
        <v>1.7552376416941178</v>
      </c>
      <c r="CI37" s="20">
        <v>8.7761235544103436E-2</v>
      </c>
      <c r="CJ37" s="20">
        <v>0</v>
      </c>
      <c r="CK37" s="20">
        <v>8.7761235544103436E-2</v>
      </c>
      <c r="CL37" s="20"/>
      <c r="CM37" s="20">
        <v>0</v>
      </c>
      <c r="CN37" s="20"/>
      <c r="CO37" s="20">
        <v>0</v>
      </c>
      <c r="CP37" s="20">
        <v>0</v>
      </c>
      <c r="CQ37" s="20">
        <v>0</v>
      </c>
      <c r="CR37" s="20">
        <v>0</v>
      </c>
      <c r="CS37" s="20">
        <v>0</v>
      </c>
      <c r="CT37" s="20">
        <v>0</v>
      </c>
      <c r="CU37" s="20">
        <v>0</v>
      </c>
      <c r="CV37" s="20">
        <v>9999</v>
      </c>
      <c r="CW37" s="24">
        <v>9999</v>
      </c>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row>
    <row r="38" spans="1:131">
      <c r="A38" s="7"/>
      <c r="B38" s="7"/>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c r="BJ38" s="20"/>
      <c r="BK38" s="20"/>
      <c r="BL38" s="20"/>
      <c r="BM38" s="20"/>
      <c r="BN38" s="20"/>
      <c r="BO38" s="20"/>
      <c r="BP38" s="20"/>
      <c r="BQ38" s="20"/>
      <c r="BR38" s="20"/>
      <c r="BS38" s="20"/>
      <c r="BT38" s="20"/>
      <c r="BU38" s="20"/>
      <c r="BV38" s="20"/>
      <c r="BW38" s="20"/>
      <c r="BX38" s="20"/>
      <c r="BY38" s="20"/>
      <c r="BZ38" s="20"/>
      <c r="CA38" s="20"/>
      <c r="CB38" s="20"/>
      <c r="CC38" s="20"/>
      <c r="CD38" s="20"/>
      <c r="CE38" s="20"/>
      <c r="CF38" s="20"/>
      <c r="CG38" s="20"/>
      <c r="CH38" s="20"/>
      <c r="CI38" s="20"/>
      <c r="CJ38" s="20"/>
      <c r="CK38" s="20"/>
      <c r="CL38" s="20"/>
      <c r="CM38" s="20"/>
      <c r="CN38" s="20"/>
      <c r="CO38" s="20"/>
      <c r="CP38" s="20"/>
      <c r="CQ38" s="20"/>
      <c r="CR38" s="20"/>
      <c r="CS38" s="20"/>
      <c r="CT38" s="20"/>
      <c r="CU38" s="20"/>
      <c r="CV38" s="20"/>
      <c r="CW38" s="20"/>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row>
    <row r="39" spans="1:131">
      <c r="A39" s="7"/>
      <c r="B39" s="7"/>
      <c r="C39" s="20"/>
      <c r="D39" s="20"/>
      <c r="E39" s="20"/>
      <c r="F39" s="20"/>
      <c r="G39" s="20"/>
      <c r="H39" s="20"/>
      <c r="I39" s="20"/>
      <c r="J39" s="20"/>
      <c r="K39" s="20"/>
      <c r="L39" s="20"/>
      <c r="M39" s="20"/>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c r="BJ39" s="20"/>
      <c r="BK39" s="20"/>
      <c r="BL39" s="20"/>
      <c r="BM39" s="20"/>
      <c r="BN39" s="20"/>
      <c r="BO39" s="20"/>
      <c r="BP39" s="20"/>
      <c r="BQ39" s="20"/>
      <c r="BR39" s="20"/>
      <c r="BS39" s="20"/>
      <c r="BT39" s="20"/>
      <c r="BU39" s="20"/>
      <c r="BV39" s="20"/>
      <c r="BW39" s="20"/>
      <c r="BX39" s="20"/>
      <c r="BY39" s="20"/>
      <c r="BZ39" s="20"/>
      <c r="CA39" s="20"/>
      <c r="CB39" s="20"/>
      <c r="CC39" s="20"/>
      <c r="CD39" s="20"/>
      <c r="CE39" s="20"/>
      <c r="CF39" s="20"/>
      <c r="CG39" s="20"/>
      <c r="CH39" s="20"/>
      <c r="CI39" s="20"/>
      <c r="CJ39" s="20"/>
      <c r="CK39" s="20"/>
      <c r="CL39" s="20"/>
      <c r="CM39" s="20"/>
      <c r="CN39" s="20"/>
      <c r="CO39" s="20"/>
      <c r="CP39" s="20"/>
      <c r="CQ39" s="20"/>
      <c r="CR39" s="20"/>
      <c r="CS39" s="20"/>
      <c r="CT39" s="20"/>
      <c r="CU39" s="20"/>
      <c r="CV39" s="20"/>
      <c r="CW39" s="20"/>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row>
    <row r="40" spans="1:131" ht="13.5" thickBot="1">
      <c r="A40" s="18" t="s">
        <v>352</v>
      </c>
      <c r="B40" s="19"/>
      <c r="C40" s="20"/>
      <c r="D40" s="20"/>
      <c r="E40" s="20"/>
      <c r="F40" s="20"/>
      <c r="G40" s="20"/>
      <c r="H40" s="20"/>
      <c r="I40" s="20"/>
      <c r="J40" s="20"/>
      <c r="K40" s="20"/>
      <c r="L40" s="20"/>
      <c r="M40" s="20"/>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c r="BJ40" s="20"/>
      <c r="BK40" s="20"/>
      <c r="BL40" s="20"/>
      <c r="BM40" s="20"/>
      <c r="BN40" s="20"/>
      <c r="BO40" s="20"/>
      <c r="BP40" s="20"/>
      <c r="BQ40" s="20"/>
      <c r="BR40" s="20"/>
      <c r="BS40" s="20"/>
      <c r="BT40" s="20"/>
      <c r="BU40" s="20"/>
      <c r="BV40" s="20"/>
      <c r="BW40" s="20"/>
      <c r="BX40" s="20"/>
      <c r="BY40" s="20"/>
      <c r="BZ40" s="20"/>
      <c r="CA40" s="20"/>
      <c r="CB40" s="20"/>
      <c r="CC40" s="20"/>
      <c r="CD40" s="20"/>
      <c r="CE40" s="20"/>
      <c r="CF40" s="20"/>
      <c r="CG40" s="20"/>
      <c r="CH40" s="20"/>
      <c r="CI40" s="20"/>
      <c r="CJ40" s="20"/>
      <c r="CK40" s="20"/>
      <c r="CL40" s="20"/>
      <c r="CM40" s="20"/>
      <c r="CN40" s="20"/>
      <c r="CO40" s="20"/>
      <c r="CP40" s="20"/>
      <c r="CQ40" s="20"/>
      <c r="CR40" s="20"/>
      <c r="CS40" s="20"/>
      <c r="CT40" s="20"/>
      <c r="CU40" s="20"/>
      <c r="CV40" s="20"/>
      <c r="CW40" s="20"/>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c r="DX40" s="7"/>
      <c r="DY40" s="7"/>
      <c r="DZ40" s="7"/>
      <c r="EA40" s="7"/>
    </row>
    <row r="41" spans="1:131" ht="26.25" thickBot="1">
      <c r="A41" s="93" t="s">
        <v>256</v>
      </c>
      <c r="B41" s="94"/>
      <c r="C41" s="95" t="s">
        <v>257</v>
      </c>
      <c r="D41" s="96"/>
      <c r="E41" s="96"/>
      <c r="F41" s="96"/>
      <c r="G41" s="96"/>
      <c r="H41" s="96"/>
      <c r="I41" s="96"/>
      <c r="J41" s="96"/>
      <c r="K41" s="97"/>
      <c r="L41" s="95" t="s">
        <v>157</v>
      </c>
      <c r="M41" s="96"/>
      <c r="N41" s="96"/>
      <c r="O41" s="96"/>
      <c r="P41" s="96"/>
      <c r="Q41" s="97"/>
      <c r="R41" s="95" t="s">
        <v>258</v>
      </c>
      <c r="S41" s="96"/>
      <c r="T41" s="96"/>
      <c r="U41" s="97"/>
      <c r="V41" s="95" t="s">
        <v>259</v>
      </c>
      <c r="W41" s="96"/>
      <c r="X41" s="96"/>
      <c r="Y41" s="97"/>
      <c r="Z41" s="95" t="s">
        <v>260</v>
      </c>
      <c r="AA41" s="96"/>
      <c r="AB41" s="96"/>
      <c r="AC41" s="97"/>
      <c r="AD41" s="95" t="s">
        <v>261</v>
      </c>
      <c r="AE41" s="96"/>
      <c r="AF41" s="96"/>
      <c r="AG41" s="97"/>
      <c r="AH41" s="95" t="s">
        <v>262</v>
      </c>
      <c r="AI41" s="96"/>
      <c r="AJ41" s="96"/>
      <c r="AK41" s="96"/>
      <c r="AL41" s="97"/>
      <c r="AM41" s="95" t="s">
        <v>263</v>
      </c>
      <c r="AN41" s="96"/>
      <c r="AO41" s="96"/>
      <c r="AP41" s="96"/>
      <c r="AQ41" s="96"/>
      <c r="AR41" s="96"/>
      <c r="AS41" s="97"/>
      <c r="AT41" s="95" t="s">
        <v>264</v>
      </c>
      <c r="AU41" s="96"/>
      <c r="AV41" s="96"/>
      <c r="AW41" s="96"/>
      <c r="AX41" s="96"/>
      <c r="AY41" s="96"/>
      <c r="AZ41" s="97"/>
      <c r="BA41" s="95" t="s">
        <v>265</v>
      </c>
      <c r="BB41" s="96"/>
      <c r="BC41" s="96"/>
      <c r="BD41" s="96"/>
      <c r="BE41" s="96"/>
      <c r="BF41" s="97"/>
      <c r="BG41" s="95" t="s">
        <v>266</v>
      </c>
      <c r="BH41" s="97"/>
      <c r="BI41" s="95" t="s">
        <v>267</v>
      </c>
      <c r="BJ41" s="96"/>
      <c r="BK41" s="96"/>
      <c r="BL41" s="96"/>
      <c r="BM41" s="97"/>
      <c r="BN41" s="95" t="s">
        <v>268</v>
      </c>
      <c r="BO41" s="96"/>
      <c r="BP41" s="96"/>
      <c r="BQ41" s="96"/>
      <c r="BR41" s="96"/>
      <c r="BS41" s="96"/>
      <c r="BT41" s="96"/>
      <c r="BU41" s="96"/>
      <c r="BV41" s="96"/>
      <c r="BW41" s="96"/>
      <c r="BX41" s="96"/>
      <c r="BY41" s="96"/>
      <c r="BZ41" s="96"/>
      <c r="CA41" s="96"/>
      <c r="CB41" s="96"/>
      <c r="CC41" s="97"/>
      <c r="CD41" s="95" t="s">
        <v>269</v>
      </c>
      <c r="CE41" s="97"/>
      <c r="CF41" s="95" t="s">
        <v>270</v>
      </c>
      <c r="CG41" s="96"/>
      <c r="CH41" s="96"/>
      <c r="CI41" s="96"/>
      <c r="CJ41" s="96"/>
      <c r="CK41" s="97"/>
      <c r="CL41" s="98"/>
      <c r="CM41" s="95" t="s">
        <v>5</v>
      </c>
      <c r="CN41" s="96"/>
      <c r="CO41" s="96"/>
      <c r="CP41" s="97"/>
      <c r="CQ41" s="95" t="s">
        <v>271</v>
      </c>
      <c r="CR41" s="96"/>
      <c r="CS41" s="96"/>
      <c r="CT41" s="96"/>
      <c r="CU41" s="97"/>
      <c r="CV41" s="95" t="s">
        <v>272</v>
      </c>
      <c r="CW41" s="9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row>
    <row r="42" spans="1:131" ht="204">
      <c r="A42" s="21" t="s">
        <v>21</v>
      </c>
      <c r="B42" s="22" t="s">
        <v>22</v>
      </c>
      <c r="C42" s="23" t="s">
        <v>171</v>
      </c>
      <c r="D42" s="23" t="s">
        <v>273</v>
      </c>
      <c r="E42" s="23" t="s">
        <v>274</v>
      </c>
      <c r="F42" s="23" t="s">
        <v>275</v>
      </c>
      <c r="G42" s="23" t="s">
        <v>276</v>
      </c>
      <c r="H42" s="23" t="s">
        <v>277</v>
      </c>
      <c r="I42" s="23" t="s">
        <v>278</v>
      </c>
      <c r="J42" s="23" t="s">
        <v>279</v>
      </c>
      <c r="K42" s="23" t="s">
        <v>280</v>
      </c>
      <c r="L42" s="23" t="s">
        <v>281</v>
      </c>
      <c r="M42" s="23" t="s">
        <v>282</v>
      </c>
      <c r="N42" s="23" t="s">
        <v>283</v>
      </c>
      <c r="O42" s="23" t="s">
        <v>284</v>
      </c>
      <c r="P42" s="23" t="s">
        <v>285</v>
      </c>
      <c r="Q42" s="23" t="s">
        <v>286</v>
      </c>
      <c r="R42" s="23" t="s">
        <v>287</v>
      </c>
      <c r="S42" s="23" t="s">
        <v>288</v>
      </c>
      <c r="T42" s="23" t="s">
        <v>289</v>
      </c>
      <c r="U42" s="23" t="s">
        <v>197</v>
      </c>
      <c r="V42" s="23" t="s">
        <v>287</v>
      </c>
      <c r="W42" s="23" t="s">
        <v>288</v>
      </c>
      <c r="X42" s="23" t="s">
        <v>289</v>
      </c>
      <c r="Y42" s="23" t="s">
        <v>197</v>
      </c>
      <c r="Z42" s="23" t="s">
        <v>287</v>
      </c>
      <c r="AA42" s="23" t="s">
        <v>288</v>
      </c>
      <c r="AB42" s="23" t="s">
        <v>289</v>
      </c>
      <c r="AC42" s="23" t="s">
        <v>197</v>
      </c>
      <c r="AD42" s="23" t="s">
        <v>287</v>
      </c>
      <c r="AE42" s="23" t="s">
        <v>288</v>
      </c>
      <c r="AF42" s="23" t="s">
        <v>289</v>
      </c>
      <c r="AG42" s="23" t="s">
        <v>197</v>
      </c>
      <c r="AH42" s="23" t="s">
        <v>287</v>
      </c>
      <c r="AI42" s="23" t="s">
        <v>288</v>
      </c>
      <c r="AJ42" s="23" t="s">
        <v>289</v>
      </c>
      <c r="AK42" s="23" t="s">
        <v>197</v>
      </c>
      <c r="AL42" s="23" t="s">
        <v>290</v>
      </c>
      <c r="AM42" s="23" t="s">
        <v>291</v>
      </c>
      <c r="AN42" s="23" t="s">
        <v>292</v>
      </c>
      <c r="AO42" s="23" t="s">
        <v>293</v>
      </c>
      <c r="AP42" s="23" t="s">
        <v>294</v>
      </c>
      <c r="AQ42" s="23" t="s">
        <v>295</v>
      </c>
      <c r="AR42" s="23" t="s">
        <v>296</v>
      </c>
      <c r="AS42" s="23" t="s">
        <v>297</v>
      </c>
      <c r="AT42" s="23" t="s">
        <v>298</v>
      </c>
      <c r="AU42" s="23" t="s">
        <v>299</v>
      </c>
      <c r="AV42" s="23" t="s">
        <v>300</v>
      </c>
      <c r="AW42" s="23" t="s">
        <v>301</v>
      </c>
      <c r="AX42" s="23" t="s">
        <v>302</v>
      </c>
      <c r="AY42" s="23" t="s">
        <v>303</v>
      </c>
      <c r="AZ42" s="23" t="s">
        <v>304</v>
      </c>
      <c r="BA42" s="23" t="s">
        <v>305</v>
      </c>
      <c r="BB42" s="23" t="s">
        <v>306</v>
      </c>
      <c r="BC42" s="23" t="s">
        <v>307</v>
      </c>
      <c r="BD42" s="23" t="s">
        <v>308</v>
      </c>
      <c r="BE42" s="23" t="s">
        <v>309</v>
      </c>
      <c r="BF42" s="23" t="s">
        <v>310</v>
      </c>
      <c r="BG42" s="23" t="s">
        <v>311</v>
      </c>
      <c r="BH42" s="23" t="s">
        <v>312</v>
      </c>
      <c r="BI42" s="23" t="s">
        <v>313</v>
      </c>
      <c r="BJ42" s="23" t="s">
        <v>314</v>
      </c>
      <c r="BK42" s="23" t="s">
        <v>315</v>
      </c>
      <c r="BL42" s="23" t="s">
        <v>316</v>
      </c>
      <c r="BM42" s="23" t="s">
        <v>317</v>
      </c>
      <c r="BN42" s="23" t="s">
        <v>318</v>
      </c>
      <c r="BO42" s="23" t="s">
        <v>319</v>
      </c>
      <c r="BP42" s="23" t="s">
        <v>320</v>
      </c>
      <c r="BQ42" s="23" t="s">
        <v>321</v>
      </c>
      <c r="BR42" s="23" t="s">
        <v>322</v>
      </c>
      <c r="BS42" s="23" t="s">
        <v>323</v>
      </c>
      <c r="BT42" s="23" t="s">
        <v>324</v>
      </c>
      <c r="BU42" s="23" t="s">
        <v>325</v>
      </c>
      <c r="BV42" s="23" t="s">
        <v>326</v>
      </c>
      <c r="BW42" s="23" t="s">
        <v>327</v>
      </c>
      <c r="BX42" s="23" t="s">
        <v>328</v>
      </c>
      <c r="BY42" s="23" t="s">
        <v>329</v>
      </c>
      <c r="BZ42" s="23" t="s">
        <v>330</v>
      </c>
      <c r="CA42" s="23" t="s">
        <v>331</v>
      </c>
      <c r="CB42" s="23" t="s">
        <v>332</v>
      </c>
      <c r="CC42" s="23" t="s">
        <v>333</v>
      </c>
      <c r="CD42" s="23" t="s">
        <v>23</v>
      </c>
      <c r="CE42" s="23" t="s">
        <v>24</v>
      </c>
      <c r="CF42" s="23" t="s">
        <v>334</v>
      </c>
      <c r="CG42" s="23" t="s">
        <v>335</v>
      </c>
      <c r="CH42" s="23" t="s">
        <v>336</v>
      </c>
      <c r="CI42" s="23" t="s">
        <v>337</v>
      </c>
      <c r="CJ42" s="23" t="s">
        <v>338</v>
      </c>
      <c r="CK42" s="23" t="s">
        <v>339</v>
      </c>
      <c r="CL42" s="23"/>
      <c r="CM42" s="23" t="s">
        <v>340</v>
      </c>
      <c r="CN42" s="23" t="s">
        <v>341</v>
      </c>
      <c r="CO42" s="23" t="s">
        <v>342</v>
      </c>
      <c r="CP42" s="23" t="s">
        <v>343</v>
      </c>
      <c r="CQ42" s="23" t="s">
        <v>344</v>
      </c>
      <c r="CR42" s="23" t="s">
        <v>345</v>
      </c>
      <c r="CS42" s="23" t="s">
        <v>346</v>
      </c>
      <c r="CT42" s="23" t="s">
        <v>347</v>
      </c>
      <c r="CU42" s="23" t="s">
        <v>348</v>
      </c>
      <c r="CV42" s="23" t="s">
        <v>349</v>
      </c>
      <c r="CW42" s="23" t="s">
        <v>350</v>
      </c>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row>
    <row r="43" spans="1:131">
      <c r="A43" s="7" t="s">
        <v>460</v>
      </c>
      <c r="B43" s="7"/>
      <c r="C43" s="20">
        <v>5</v>
      </c>
      <c r="D43" s="20">
        <v>171.75754277078218</v>
      </c>
      <c r="E43" s="20">
        <v>0</v>
      </c>
      <c r="F43" s="20">
        <v>32</v>
      </c>
      <c r="G43" s="20">
        <v>0</v>
      </c>
      <c r="H43" s="20">
        <v>0</v>
      </c>
      <c r="I43" s="20"/>
      <c r="J43" s="20"/>
      <c r="K43" s="20"/>
      <c r="L43" s="20">
        <v>184.760495882323</v>
      </c>
      <c r="M43" s="20">
        <v>3.8976691654516074E-2</v>
      </c>
      <c r="N43" s="20">
        <v>3.8695375373000843E-2</v>
      </c>
      <c r="O43" s="20">
        <v>0</v>
      </c>
      <c r="P43" s="20">
        <v>0</v>
      </c>
      <c r="Q43" s="20">
        <v>0</v>
      </c>
      <c r="R43" s="20">
        <v>6.3812274720695115</v>
      </c>
      <c r="S43" s="20">
        <v>14.746046108733044</v>
      </c>
      <c r="T43" s="20">
        <v>0</v>
      </c>
      <c r="U43" s="20">
        <v>78.275726813635202</v>
      </c>
      <c r="V43" s="20">
        <v>1.92</v>
      </c>
      <c r="W43" s="20">
        <v>4.4799999999999995</v>
      </c>
      <c r="X43" s="20">
        <v>0</v>
      </c>
      <c r="Y43" s="20">
        <v>0</v>
      </c>
      <c r="Z43" s="20">
        <v>0</v>
      </c>
      <c r="AA43" s="20">
        <v>0</v>
      </c>
      <c r="AB43" s="20">
        <v>0</v>
      </c>
      <c r="AC43" s="20">
        <v>0</v>
      </c>
      <c r="AD43" s="20">
        <v>0</v>
      </c>
      <c r="AE43" s="20">
        <v>0</v>
      </c>
      <c r="AF43" s="20">
        <v>0</v>
      </c>
      <c r="AG43" s="20">
        <v>0</v>
      </c>
      <c r="AH43" s="20">
        <v>8.3012274720695114</v>
      </c>
      <c r="AI43" s="20">
        <v>19.226046108733044</v>
      </c>
      <c r="AJ43" s="20">
        <v>0</v>
      </c>
      <c r="AK43" s="20">
        <v>78.275726813635202</v>
      </c>
      <c r="AL43" s="20">
        <v>105.80300039443776</v>
      </c>
      <c r="AM43" s="20">
        <v>95.7478066482484</v>
      </c>
      <c r="AN43" s="20">
        <v>13.772354945233349</v>
      </c>
      <c r="AO43" s="20">
        <v>0</v>
      </c>
      <c r="AP43" s="20">
        <v>0</v>
      </c>
      <c r="AQ43" s="20">
        <v>109.52016159348175</v>
      </c>
      <c r="AR43" s="20">
        <v>8.3012274720695114</v>
      </c>
      <c r="AS43" s="24">
        <v>13.193249066114094</v>
      </c>
      <c r="AT43" s="20">
        <v>95.7478066482484</v>
      </c>
      <c r="AU43" s="20">
        <v>16.302366160163324</v>
      </c>
      <c r="AV43" s="20">
        <v>0</v>
      </c>
      <c r="AW43" s="20">
        <v>0</v>
      </c>
      <c r="AX43" s="20">
        <v>112.05017280841173</v>
      </c>
      <c r="AY43" s="20">
        <v>19.226046108733044</v>
      </c>
      <c r="AZ43" s="24">
        <v>5.8280403664232967</v>
      </c>
      <c r="BA43" s="20">
        <v>95.7478066482484</v>
      </c>
      <c r="BB43" s="20">
        <v>30.074721105396673</v>
      </c>
      <c r="BC43" s="20">
        <v>0</v>
      </c>
      <c r="BD43" s="20">
        <v>0</v>
      </c>
      <c r="BE43" s="20">
        <v>125.82252775364508</v>
      </c>
      <c r="BF43" s="20">
        <v>27.527273580802554</v>
      </c>
      <c r="BG43" s="20">
        <v>-1.0145331491714296</v>
      </c>
      <c r="BH43" s="24">
        <v>4.5708314477389207</v>
      </c>
      <c r="BI43" s="20">
        <v>3.3060035066154732</v>
      </c>
      <c r="BJ43" s="20">
        <v>7.6568647308704882</v>
      </c>
      <c r="BK43" s="20">
        <v>0</v>
      </c>
      <c r="BL43" s="20">
        <v>31.173682229459317</v>
      </c>
      <c r="BM43" s="20">
        <v>42.136550466945273</v>
      </c>
      <c r="BN43" s="20">
        <v>95.7478066482484</v>
      </c>
      <c r="BO43" s="20">
        <v>0</v>
      </c>
      <c r="BP43" s="20">
        <v>30.074721105396673</v>
      </c>
      <c r="BQ43" s="20">
        <v>0</v>
      </c>
      <c r="BR43" s="20">
        <v>0</v>
      </c>
      <c r="BS43" s="20">
        <v>0</v>
      </c>
      <c r="BT43" s="20">
        <v>0</v>
      </c>
      <c r="BU43" s="20">
        <v>0</v>
      </c>
      <c r="BV43" s="20">
        <v>0</v>
      </c>
      <c r="BW43" s="20">
        <v>0</v>
      </c>
      <c r="BX43" s="20">
        <v>99.403000394437754</v>
      </c>
      <c r="BY43" s="20">
        <v>6.4</v>
      </c>
      <c r="BZ43" s="20">
        <v>0</v>
      </c>
      <c r="CA43" s="20">
        <v>0</v>
      </c>
      <c r="CB43" s="20">
        <v>125.82252775364506</v>
      </c>
      <c r="CC43" s="20">
        <v>105.80300039443776</v>
      </c>
      <c r="CD43" s="24">
        <v>1.1892151194632827</v>
      </c>
      <c r="CE43" s="20">
        <v>30.159149080287889</v>
      </c>
      <c r="CF43" s="20">
        <v>1.7552376416941178</v>
      </c>
      <c r="CG43" s="20">
        <v>0</v>
      </c>
      <c r="CH43" s="20">
        <v>1.7552376416941178</v>
      </c>
      <c r="CI43" s="20">
        <v>8.7761235544103436E-2</v>
      </c>
      <c r="CJ43" s="20">
        <v>0</v>
      </c>
      <c r="CK43" s="20">
        <v>8.7761235544103436E-2</v>
      </c>
      <c r="CL43" s="20"/>
      <c r="CM43" s="20">
        <v>0</v>
      </c>
      <c r="CN43" s="20"/>
      <c r="CO43" s="20">
        <v>0</v>
      </c>
      <c r="CP43" s="20">
        <v>0</v>
      </c>
      <c r="CQ43" s="20">
        <v>0</v>
      </c>
      <c r="CR43" s="20">
        <v>0</v>
      </c>
      <c r="CS43" s="20">
        <v>0</v>
      </c>
      <c r="CT43" s="20">
        <v>0</v>
      </c>
      <c r="CU43" s="20">
        <v>0</v>
      </c>
      <c r="CV43" s="20">
        <v>9999</v>
      </c>
      <c r="CW43" s="24">
        <v>9999</v>
      </c>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row>
    <row r="44" spans="1:131">
      <c r="A44" s="7"/>
      <c r="B44" s="7"/>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c r="BJ44" s="20"/>
      <c r="BK44" s="20"/>
      <c r="BL44" s="20"/>
      <c r="BM44" s="20"/>
      <c r="BN44" s="20"/>
      <c r="BO44" s="20"/>
      <c r="BP44" s="20"/>
      <c r="BQ44" s="20"/>
      <c r="BR44" s="20"/>
      <c r="BS44" s="20"/>
      <c r="BT44" s="20"/>
      <c r="BU44" s="20"/>
      <c r="BV44" s="20"/>
      <c r="BW44" s="20"/>
      <c r="BX44" s="20"/>
      <c r="BY44" s="20"/>
      <c r="BZ44" s="20"/>
      <c r="CA44" s="20"/>
      <c r="CB44" s="20"/>
      <c r="CC44" s="20"/>
      <c r="CD44" s="20"/>
      <c r="CE44" s="20"/>
      <c r="CF44" s="20"/>
      <c r="CG44" s="20"/>
      <c r="CH44" s="20"/>
      <c r="CI44" s="20"/>
      <c r="CJ44" s="20"/>
      <c r="CK44" s="20"/>
      <c r="CL44" s="20"/>
      <c r="CM44" s="20"/>
      <c r="CN44" s="20"/>
      <c r="CO44" s="20"/>
      <c r="CP44" s="20"/>
      <c r="CQ44" s="20"/>
      <c r="CR44" s="20"/>
      <c r="CS44" s="20"/>
      <c r="CT44" s="20"/>
      <c r="CU44" s="20"/>
      <c r="CV44" s="20"/>
      <c r="CW44" s="20"/>
      <c r="CX44" s="7"/>
      <c r="CY44" s="7"/>
      <c r="CZ44" s="7"/>
      <c r="DA44" s="7"/>
      <c r="DB44" s="7"/>
      <c r="DC44" s="7"/>
      <c r="DD44" s="7"/>
      <c r="DE44" s="7"/>
      <c r="DF44" s="7"/>
      <c r="DG44" s="7"/>
      <c r="DH44" s="7"/>
      <c r="DI44" s="7"/>
      <c r="DJ44" s="7"/>
      <c r="DK44" s="7"/>
      <c r="DL44" s="7"/>
      <c r="DM44" s="7"/>
      <c r="DN44" s="7"/>
      <c r="DO44" s="7"/>
      <c r="DP44" s="7"/>
      <c r="DQ44" s="7"/>
      <c r="DR44" s="7"/>
      <c r="DS44" s="7"/>
      <c r="DT44" s="7"/>
      <c r="DU44" s="7"/>
      <c r="DV44" s="7"/>
      <c r="DW44" s="7"/>
      <c r="DX44" s="7"/>
      <c r="DY44" s="7"/>
      <c r="DZ44" s="7"/>
      <c r="EA44" s="7"/>
    </row>
    <row r="45" spans="1:131">
      <c r="A45" s="7"/>
      <c r="B45" s="7"/>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c r="BJ45" s="20"/>
      <c r="BK45" s="20"/>
      <c r="BL45" s="20"/>
      <c r="BM45" s="20"/>
      <c r="BN45" s="20"/>
      <c r="BO45" s="20"/>
      <c r="BP45" s="20"/>
      <c r="BQ45" s="20"/>
      <c r="BR45" s="20"/>
      <c r="BS45" s="20"/>
      <c r="BT45" s="20"/>
      <c r="BU45" s="20"/>
      <c r="BV45" s="20"/>
      <c r="BW45" s="20"/>
      <c r="BX45" s="20"/>
      <c r="BY45" s="20"/>
      <c r="BZ45" s="20"/>
      <c r="CA45" s="20"/>
      <c r="CB45" s="20"/>
      <c r="CC45" s="20"/>
      <c r="CD45" s="20"/>
      <c r="CE45" s="20"/>
      <c r="CF45" s="20"/>
      <c r="CG45" s="20"/>
      <c r="CH45" s="20"/>
      <c r="CI45" s="20"/>
      <c r="CJ45" s="20"/>
      <c r="CK45" s="20"/>
      <c r="CL45" s="20"/>
      <c r="CM45" s="20"/>
      <c r="CN45" s="20"/>
      <c r="CO45" s="20"/>
      <c r="CP45" s="20"/>
      <c r="CQ45" s="20"/>
      <c r="CR45" s="20"/>
      <c r="CS45" s="20"/>
      <c r="CT45" s="20"/>
      <c r="CU45" s="20"/>
      <c r="CV45" s="20"/>
      <c r="CW45" s="20"/>
      <c r="CX45" s="7"/>
      <c r="CY45" s="7"/>
      <c r="CZ45" s="7"/>
      <c r="DA45" s="7"/>
      <c r="DB45" s="7"/>
      <c r="DC45" s="7"/>
      <c r="DD45" s="7"/>
      <c r="DE45" s="7"/>
      <c r="DF45" s="7"/>
      <c r="DG45" s="7"/>
      <c r="DH45" s="7"/>
      <c r="DI45" s="7"/>
      <c r="DJ45" s="7"/>
      <c r="DK45" s="7"/>
      <c r="DL45" s="7"/>
      <c r="DM45" s="7"/>
      <c r="DN45" s="7"/>
      <c r="DO45" s="7"/>
      <c r="DP45" s="7"/>
      <c r="DQ45" s="7"/>
      <c r="DR45" s="7"/>
      <c r="DS45" s="7"/>
      <c r="DT45" s="7"/>
      <c r="DU45" s="7"/>
      <c r="DV45" s="7"/>
      <c r="DW45" s="7"/>
      <c r="DX45" s="7"/>
      <c r="DY45" s="7"/>
      <c r="DZ45" s="7"/>
      <c r="EA45" s="7"/>
    </row>
    <row r="46" spans="1:131" ht="13.5" thickBot="1">
      <c r="A46" s="18" t="s">
        <v>353</v>
      </c>
      <c r="B46" s="19"/>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c r="BJ46" s="20"/>
      <c r="BK46" s="20"/>
      <c r="BL46" s="20"/>
      <c r="BM46" s="20"/>
      <c r="BN46" s="20"/>
      <c r="BO46" s="20"/>
      <c r="BP46" s="20"/>
      <c r="BQ46" s="20"/>
      <c r="BR46" s="20"/>
      <c r="BS46" s="20"/>
      <c r="BT46" s="20"/>
      <c r="BU46" s="20"/>
      <c r="BV46" s="20"/>
      <c r="BW46" s="20"/>
      <c r="BX46" s="20"/>
      <c r="BY46" s="20"/>
      <c r="BZ46" s="20"/>
      <c r="CA46" s="20"/>
      <c r="CB46" s="20"/>
      <c r="CC46" s="20"/>
      <c r="CD46" s="20"/>
      <c r="CE46" s="20"/>
      <c r="CF46" s="20"/>
      <c r="CG46" s="20"/>
      <c r="CH46" s="20"/>
      <c r="CI46" s="20"/>
      <c r="CJ46" s="20"/>
      <c r="CK46" s="20"/>
      <c r="CL46" s="20"/>
      <c r="CM46" s="20"/>
      <c r="CN46" s="20"/>
      <c r="CO46" s="20"/>
      <c r="CP46" s="20"/>
      <c r="CQ46" s="20"/>
      <c r="CR46" s="20"/>
      <c r="CS46" s="20"/>
      <c r="CT46" s="20"/>
      <c r="CU46" s="20"/>
      <c r="CV46" s="20"/>
      <c r="CW46" s="20"/>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row>
    <row r="47" spans="1:131" ht="13.5" thickBot="1">
      <c r="A47" s="100" t="s">
        <v>354</v>
      </c>
      <c r="B47" s="101"/>
      <c r="C47" s="102"/>
      <c r="D47" s="102"/>
      <c r="E47" s="102"/>
      <c r="F47" s="102"/>
      <c r="G47" s="102"/>
      <c r="H47" s="102"/>
      <c r="I47" s="102"/>
      <c r="J47" s="102"/>
      <c r="K47" s="102"/>
      <c r="L47" s="25"/>
      <c r="M47" s="103"/>
      <c r="N47" s="104" t="s">
        <v>392</v>
      </c>
      <c r="O47" s="102"/>
      <c r="P47" s="102"/>
      <c r="Q47" s="102"/>
      <c r="R47" s="102"/>
      <c r="S47" s="102"/>
      <c r="T47" s="102"/>
      <c r="U47" s="102"/>
      <c r="V47" s="102"/>
      <c r="W47" s="102"/>
      <c r="X47" s="102"/>
      <c r="Y47" s="25"/>
      <c r="Z47" s="103"/>
      <c r="AA47" s="104" t="s">
        <v>393</v>
      </c>
      <c r="AB47" s="102"/>
      <c r="AC47" s="102"/>
      <c r="AD47" s="102"/>
      <c r="AE47" s="102"/>
      <c r="AF47" s="102"/>
      <c r="AG47" s="102"/>
      <c r="AH47" s="102"/>
      <c r="AI47" s="102"/>
      <c r="AJ47" s="102"/>
      <c r="AK47" s="102"/>
      <c r="AL47" s="25"/>
      <c r="AM47" s="20"/>
      <c r="AN47" s="20"/>
      <c r="AO47" s="20"/>
      <c r="AP47" s="20"/>
      <c r="AQ47" s="20"/>
      <c r="AR47" s="20"/>
      <c r="AS47" s="20"/>
      <c r="AT47" s="20"/>
      <c r="AU47" s="20"/>
      <c r="AV47" s="20"/>
      <c r="AW47" s="20"/>
      <c r="AX47" s="20"/>
      <c r="AY47" s="20"/>
      <c r="AZ47" s="20"/>
      <c r="BA47" s="20"/>
      <c r="BB47" s="20"/>
      <c r="BC47" s="20"/>
      <c r="BD47" s="20"/>
      <c r="BE47" s="20"/>
      <c r="BF47" s="20"/>
      <c r="BG47" s="20"/>
      <c r="BH47" s="20"/>
      <c r="BI47" s="20"/>
      <c r="BJ47" s="20"/>
      <c r="BK47" s="20"/>
      <c r="BL47" s="20"/>
      <c r="BM47" s="20"/>
      <c r="BN47" s="20"/>
      <c r="BO47" s="20"/>
      <c r="BP47" s="20"/>
      <c r="BQ47" s="20"/>
      <c r="BR47" s="20"/>
      <c r="BS47" s="20"/>
      <c r="BT47" s="20"/>
      <c r="BU47" s="20"/>
      <c r="BV47" s="20"/>
      <c r="BW47" s="20"/>
      <c r="BX47" s="20"/>
      <c r="BY47" s="20"/>
      <c r="BZ47" s="20"/>
      <c r="CA47" s="20"/>
      <c r="CB47" s="20"/>
      <c r="CC47" s="20"/>
      <c r="CD47" s="20"/>
      <c r="CE47" s="20"/>
      <c r="CF47" s="20"/>
      <c r="CG47" s="20"/>
      <c r="CH47" s="20"/>
      <c r="CI47" s="20"/>
      <c r="CJ47" s="20"/>
      <c r="CK47" s="20"/>
      <c r="CL47" s="20"/>
      <c r="CM47" s="20"/>
      <c r="CN47" s="20"/>
      <c r="CO47" s="20"/>
      <c r="CP47" s="20"/>
      <c r="CQ47" s="20"/>
      <c r="CR47" s="20"/>
      <c r="CS47" s="20"/>
      <c r="CT47" s="20"/>
      <c r="CU47" s="20"/>
      <c r="CV47" s="20"/>
      <c r="CW47" s="20"/>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row>
    <row r="48" spans="1:131" ht="191.25">
      <c r="A48" s="21"/>
      <c r="B48" s="22" t="s">
        <v>355</v>
      </c>
      <c r="C48" s="23" t="s">
        <v>356</v>
      </c>
      <c r="D48" s="23" t="s">
        <v>25</v>
      </c>
      <c r="E48" s="23" t="s">
        <v>26</v>
      </c>
      <c r="F48" s="23" t="s">
        <v>27</v>
      </c>
      <c r="G48" s="23" t="s">
        <v>28</v>
      </c>
      <c r="H48" s="23" t="s">
        <v>29</v>
      </c>
      <c r="I48" s="23" t="s">
        <v>30</v>
      </c>
      <c r="J48" s="23" t="s">
        <v>31</v>
      </c>
      <c r="K48" s="23" t="s">
        <v>24</v>
      </c>
      <c r="L48" s="23" t="s">
        <v>23</v>
      </c>
      <c r="M48" s="23" t="s">
        <v>32</v>
      </c>
      <c r="N48" s="23" t="s">
        <v>33</v>
      </c>
      <c r="O48" s="23" t="s">
        <v>34</v>
      </c>
      <c r="P48" s="23" t="s">
        <v>35</v>
      </c>
      <c r="Q48" s="23" t="s">
        <v>36</v>
      </c>
      <c r="R48" s="23" t="s">
        <v>37</v>
      </c>
      <c r="S48" s="23" t="s">
        <v>38</v>
      </c>
      <c r="T48" s="23" t="s">
        <v>39</v>
      </c>
      <c r="U48" s="23" t="s">
        <v>40</v>
      </c>
      <c r="V48" s="23" t="s">
        <v>41</v>
      </c>
      <c r="W48" s="23" t="s">
        <v>42</v>
      </c>
      <c r="X48" s="23" t="s">
        <v>43</v>
      </c>
      <c r="Y48" s="23" t="s">
        <v>44</v>
      </c>
      <c r="Z48" s="23"/>
      <c r="AA48" s="23" t="s">
        <v>33</v>
      </c>
      <c r="AB48" s="23" t="s">
        <v>34</v>
      </c>
      <c r="AC48" s="23" t="s">
        <v>35</v>
      </c>
      <c r="AD48" s="23" t="s">
        <v>36</v>
      </c>
      <c r="AE48" s="23" t="s">
        <v>37</v>
      </c>
      <c r="AF48" s="23" t="s">
        <v>38</v>
      </c>
      <c r="AG48" s="23" t="s">
        <v>39</v>
      </c>
      <c r="AH48" s="23" t="s">
        <v>40</v>
      </c>
      <c r="AI48" s="23" t="s">
        <v>41</v>
      </c>
      <c r="AJ48" s="23" t="s">
        <v>42</v>
      </c>
      <c r="AK48" s="23" t="s">
        <v>43</v>
      </c>
      <c r="AL48" s="23" t="s">
        <v>44</v>
      </c>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c r="CU48" s="20"/>
      <c r="CV48" s="20"/>
      <c r="CW48" s="20"/>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row>
    <row r="49" spans="1:131">
      <c r="A49" s="7"/>
      <c r="B49" s="32" t="s">
        <v>357</v>
      </c>
      <c r="C49" s="157">
        <v>184.760495882323</v>
      </c>
      <c r="D49" s="157">
        <v>32</v>
      </c>
      <c r="E49" s="157">
        <v>0</v>
      </c>
      <c r="F49" s="157">
        <v>32</v>
      </c>
      <c r="G49" s="157">
        <v>99.403000394437754</v>
      </c>
      <c r="H49" s="157">
        <v>125.82252775364506</v>
      </c>
      <c r="I49" s="157">
        <v>1517.2074455707263</v>
      </c>
      <c r="J49" s="157">
        <v>-3.5633637303751287</v>
      </c>
      <c r="K49" s="157">
        <v>27.610318499084194</v>
      </c>
      <c r="L49" s="24">
        <v>1.2657819910301786</v>
      </c>
      <c r="M49" s="20">
        <v>1.7552376416941178</v>
      </c>
      <c r="N49" s="26">
        <v>14.359634578979589</v>
      </c>
      <c r="O49" s="26">
        <v>12.941816195319184</v>
      </c>
      <c r="P49" s="26">
        <v>14.484822568993831</v>
      </c>
      <c r="Q49" s="26">
        <v>11.366162560765028</v>
      </c>
      <c r="R49" s="26">
        <v>9.4420135441464073</v>
      </c>
      <c r="S49" s="26">
        <v>7.9857639279620773</v>
      </c>
      <c r="T49" s="26">
        <v>6.8190812454867107</v>
      </c>
      <c r="U49" s="26">
        <v>6.9559731955393271</v>
      </c>
      <c r="V49" s="26">
        <v>6.9073929784427657</v>
      </c>
      <c r="W49" s="26">
        <v>9.2658894391446651</v>
      </c>
      <c r="X49" s="26">
        <v>10.253259337671329</v>
      </c>
      <c r="Y49" s="26">
        <v>13.979195351772777</v>
      </c>
      <c r="Z49" s="26"/>
      <c r="AA49" s="26">
        <v>7.5504382388131059</v>
      </c>
      <c r="AB49" s="26">
        <v>6.3588249070551903</v>
      </c>
      <c r="AC49" s="26">
        <v>5.827624311027912</v>
      </c>
      <c r="AD49" s="26">
        <v>5.4281728200510262</v>
      </c>
      <c r="AE49" s="26">
        <v>4.6116367087255181</v>
      </c>
      <c r="AF49" s="26">
        <v>3.48099057488144</v>
      </c>
      <c r="AG49" s="26">
        <v>3.6560620408105122</v>
      </c>
      <c r="AH49" s="26">
        <v>3.0266461392995536</v>
      </c>
      <c r="AI49" s="26">
        <v>3.6299476480389572</v>
      </c>
      <c r="AJ49" s="26">
        <v>3.8266273736104175</v>
      </c>
      <c r="AK49" s="26">
        <v>5.3297684224350723</v>
      </c>
      <c r="AL49" s="26">
        <v>7.2727517733506071</v>
      </c>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c r="CU49" s="20"/>
      <c r="CV49" s="20"/>
      <c r="CW49" s="20"/>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row>
    <row r="50" spans="1:131">
      <c r="A50" s="7"/>
      <c r="B50" s="32" t="s">
        <v>358</v>
      </c>
      <c r="C50" s="157">
        <v>184.760495882323</v>
      </c>
      <c r="D50" s="157">
        <v>32</v>
      </c>
      <c r="E50" s="157">
        <v>6.4</v>
      </c>
      <c r="F50" s="157">
        <v>38.4</v>
      </c>
      <c r="G50" s="157">
        <v>105.80300039443776</v>
      </c>
      <c r="H50" s="157">
        <v>125.82252775364506</v>
      </c>
      <c r="I50" s="157">
        <v>1820.6489346848716</v>
      </c>
      <c r="J50" s="157">
        <v>-1.0145331491714296</v>
      </c>
      <c r="K50" s="157">
        <v>30.159149080287889</v>
      </c>
      <c r="L50" s="24">
        <v>1.1892151194632827</v>
      </c>
      <c r="M50" s="20">
        <v>1.7552376416941178</v>
      </c>
      <c r="N50" s="26">
        <v>14.359634578979589</v>
      </c>
      <c r="O50" s="26">
        <v>12.941816195319184</v>
      </c>
      <c r="P50" s="26">
        <v>14.484822568993831</v>
      </c>
      <c r="Q50" s="26">
        <v>11.366162560765028</v>
      </c>
      <c r="R50" s="26">
        <v>9.4420135441464073</v>
      </c>
      <c r="S50" s="26">
        <v>7.9857639279620773</v>
      </c>
      <c r="T50" s="26">
        <v>6.8190812454867107</v>
      </c>
      <c r="U50" s="26">
        <v>6.9559731955393271</v>
      </c>
      <c r="V50" s="26">
        <v>6.9073929784427657</v>
      </c>
      <c r="W50" s="26">
        <v>9.2658894391446651</v>
      </c>
      <c r="X50" s="26">
        <v>10.253259337671329</v>
      </c>
      <c r="Y50" s="26">
        <v>13.979195351772777</v>
      </c>
      <c r="Z50" s="26"/>
      <c r="AA50" s="26">
        <v>7.5504382388131059</v>
      </c>
      <c r="AB50" s="26">
        <v>6.3588249070551903</v>
      </c>
      <c r="AC50" s="26">
        <v>5.827624311027912</v>
      </c>
      <c r="AD50" s="26">
        <v>5.4281728200510262</v>
      </c>
      <c r="AE50" s="26">
        <v>4.6116367087255181</v>
      </c>
      <c r="AF50" s="26">
        <v>3.48099057488144</v>
      </c>
      <c r="AG50" s="26">
        <v>3.6560620408105122</v>
      </c>
      <c r="AH50" s="26">
        <v>3.0266461392995536</v>
      </c>
      <c r="AI50" s="26">
        <v>3.6299476480389572</v>
      </c>
      <c r="AJ50" s="26">
        <v>3.8266273736104175</v>
      </c>
      <c r="AK50" s="26">
        <v>5.3297684224350723</v>
      </c>
      <c r="AL50" s="26">
        <v>7.2727517733506071</v>
      </c>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c r="CU50" s="20"/>
      <c r="CV50" s="20"/>
      <c r="CW50" s="20"/>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row>
    <row r="51" spans="1:131">
      <c r="A51" s="7"/>
      <c r="B51" s="32" t="s">
        <v>359</v>
      </c>
      <c r="C51" s="105"/>
      <c r="D51" s="105"/>
      <c r="E51" s="105"/>
      <c r="F51" s="105"/>
      <c r="G51" s="105"/>
      <c r="H51" s="105"/>
      <c r="I51" s="105"/>
      <c r="J51" s="105"/>
      <c r="K51" s="105"/>
      <c r="L51" s="106"/>
      <c r="M51" s="107"/>
      <c r="N51" s="107"/>
      <c r="O51" s="107"/>
      <c r="P51" s="107"/>
      <c r="Q51" s="107"/>
      <c r="R51" s="107"/>
      <c r="S51" s="107"/>
      <c r="T51" s="107"/>
      <c r="U51" s="107"/>
      <c r="V51" s="107"/>
      <c r="W51" s="107"/>
      <c r="X51" s="107"/>
      <c r="Y51" s="107"/>
      <c r="Z51" s="107"/>
      <c r="AA51" s="107"/>
      <c r="AB51" s="107"/>
      <c r="AC51" s="107"/>
      <c r="AD51" s="107"/>
      <c r="AE51" s="107"/>
      <c r="AF51" s="107"/>
      <c r="AG51" s="107"/>
      <c r="AH51" s="107"/>
      <c r="AI51" s="107"/>
      <c r="AJ51" s="107"/>
      <c r="AK51" s="107"/>
      <c r="AL51" s="107"/>
      <c r="AM51" s="20"/>
      <c r="AN51" s="20"/>
      <c r="AO51" s="20"/>
      <c r="AP51" s="20"/>
      <c r="AQ51" s="20"/>
      <c r="AR51" s="20"/>
      <c r="AS51" s="20"/>
      <c r="AT51" s="20"/>
      <c r="AU51" s="20"/>
      <c r="AV51" s="20"/>
      <c r="AW51" s="20"/>
      <c r="AX51" s="20"/>
      <c r="AY51" s="20"/>
      <c r="AZ51" s="20"/>
      <c r="BA51" s="20"/>
      <c r="BB51" s="20"/>
      <c r="BC51" s="20"/>
      <c r="BD51" s="20"/>
      <c r="BE51" s="20"/>
      <c r="BF51" s="20"/>
      <c r="BG51" s="20"/>
      <c r="BH51" s="20"/>
      <c r="BI51" s="20"/>
      <c r="BJ51" s="20"/>
      <c r="BK51" s="20"/>
      <c r="BL51" s="20"/>
      <c r="BM51" s="20"/>
      <c r="BN51" s="20"/>
      <c r="BO51" s="20"/>
      <c r="BP51" s="20"/>
      <c r="BQ51" s="20"/>
      <c r="BR51" s="20"/>
      <c r="BS51" s="20"/>
      <c r="BT51" s="20"/>
      <c r="BU51" s="20"/>
      <c r="BV51" s="20"/>
      <c r="BW51" s="20"/>
      <c r="BX51" s="20"/>
      <c r="BY51" s="20"/>
      <c r="BZ51" s="20"/>
      <c r="CA51" s="20"/>
      <c r="CB51" s="20"/>
      <c r="CC51" s="20"/>
      <c r="CD51" s="20"/>
      <c r="CE51" s="20"/>
      <c r="CF51" s="20"/>
      <c r="CG51" s="20"/>
      <c r="CH51" s="20"/>
      <c r="CI51" s="20"/>
      <c r="CJ51" s="20"/>
      <c r="CK51" s="20"/>
      <c r="CL51" s="20"/>
      <c r="CM51" s="20"/>
      <c r="CN51" s="20"/>
      <c r="CO51" s="20"/>
      <c r="CP51" s="20"/>
      <c r="CQ51" s="20"/>
      <c r="CR51" s="20"/>
      <c r="CS51" s="20"/>
      <c r="CT51" s="20"/>
      <c r="CU51" s="20"/>
      <c r="CV51" s="20"/>
      <c r="CW51" s="20"/>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row>
    <row r="52" spans="1:131">
      <c r="A52" s="7"/>
      <c r="B52" s="7" t="s">
        <v>70</v>
      </c>
      <c r="C52" s="107">
        <v>0</v>
      </c>
      <c r="D52" s="107">
        <v>0</v>
      </c>
      <c r="E52" s="107">
        <v>0</v>
      </c>
      <c r="F52" s="107">
        <v>0</v>
      </c>
      <c r="G52" s="107">
        <v>0</v>
      </c>
      <c r="H52" s="107">
        <v>0</v>
      </c>
      <c r="I52" s="107">
        <v>0</v>
      </c>
      <c r="J52" s="107">
        <v>0</v>
      </c>
      <c r="K52" s="107">
        <v>0</v>
      </c>
      <c r="L52" s="106">
        <v>0</v>
      </c>
      <c r="M52" s="107">
        <v>0</v>
      </c>
      <c r="N52" s="107">
        <v>0</v>
      </c>
      <c r="O52" s="107">
        <v>0</v>
      </c>
      <c r="P52" s="107">
        <v>0</v>
      </c>
      <c r="Q52" s="107">
        <v>0</v>
      </c>
      <c r="R52" s="107">
        <v>0</v>
      </c>
      <c r="S52" s="107">
        <v>0</v>
      </c>
      <c r="T52" s="107">
        <v>0</v>
      </c>
      <c r="U52" s="107">
        <v>0</v>
      </c>
      <c r="V52" s="107">
        <v>0</v>
      </c>
      <c r="W52" s="107">
        <v>0</v>
      </c>
      <c r="X52" s="107">
        <v>0</v>
      </c>
      <c r="Y52" s="107">
        <v>0</v>
      </c>
      <c r="Z52" s="107"/>
      <c r="AA52" s="107">
        <v>0</v>
      </c>
      <c r="AB52" s="107">
        <v>0</v>
      </c>
      <c r="AC52" s="107">
        <v>0</v>
      </c>
      <c r="AD52" s="107">
        <v>0</v>
      </c>
      <c r="AE52" s="107">
        <v>0</v>
      </c>
      <c r="AF52" s="107">
        <v>0</v>
      </c>
      <c r="AG52" s="107">
        <v>0</v>
      </c>
      <c r="AH52" s="107">
        <v>0</v>
      </c>
      <c r="AI52" s="107">
        <v>0</v>
      </c>
      <c r="AJ52" s="107">
        <v>0</v>
      </c>
      <c r="AK52" s="107">
        <v>0</v>
      </c>
      <c r="AL52" s="107">
        <v>0</v>
      </c>
      <c r="AM52" s="20"/>
      <c r="AN52" s="20"/>
      <c r="AO52" s="20"/>
      <c r="AP52" s="20"/>
      <c r="AQ52" s="20"/>
      <c r="AR52" s="20"/>
      <c r="AS52" s="20"/>
      <c r="AT52" s="20"/>
      <c r="AU52" s="20"/>
      <c r="AV52" s="20"/>
      <c r="AW52" s="20"/>
      <c r="AX52" s="20"/>
      <c r="AY52" s="20"/>
      <c r="AZ52" s="20"/>
      <c r="BA52" s="20"/>
      <c r="BB52" s="20"/>
      <c r="BC52" s="20"/>
      <c r="BD52" s="20"/>
      <c r="BE52" s="20"/>
      <c r="BF52" s="20"/>
      <c r="BG52" s="20"/>
      <c r="BH52" s="20"/>
      <c r="BI52" s="20"/>
      <c r="BJ52" s="20"/>
      <c r="BK52" s="20"/>
      <c r="BL52" s="20"/>
      <c r="BM52" s="20"/>
      <c r="BN52" s="20"/>
      <c r="BO52" s="20"/>
      <c r="BP52" s="20"/>
      <c r="BQ52" s="20"/>
      <c r="BR52" s="20"/>
      <c r="BS52" s="20"/>
      <c r="BT52" s="20"/>
      <c r="BU52" s="20"/>
      <c r="BV52" s="20"/>
      <c r="BW52" s="20"/>
      <c r="BX52" s="20"/>
      <c r="BY52" s="20"/>
      <c r="BZ52" s="20"/>
      <c r="CA52" s="20"/>
      <c r="CB52" s="20"/>
      <c r="CC52" s="20"/>
      <c r="CD52" s="20"/>
      <c r="CE52" s="20"/>
      <c r="CF52" s="20"/>
      <c r="CG52" s="20"/>
      <c r="CH52" s="20"/>
      <c r="CI52" s="20"/>
      <c r="CJ52" s="20"/>
      <c r="CK52" s="20"/>
      <c r="CL52" s="20"/>
      <c r="CM52" s="20"/>
      <c r="CN52" s="20"/>
      <c r="CO52" s="20"/>
      <c r="CP52" s="20"/>
      <c r="CQ52" s="20"/>
      <c r="CR52" s="20"/>
      <c r="CS52" s="20"/>
      <c r="CT52" s="20"/>
      <c r="CU52" s="20"/>
      <c r="CV52" s="20"/>
      <c r="CW52" s="20"/>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row>
    <row r="53" spans="1:131">
      <c r="A53" s="7"/>
      <c r="B53" s="7" t="s">
        <v>73</v>
      </c>
      <c r="C53" s="107">
        <v>0</v>
      </c>
      <c r="D53" s="107">
        <v>0</v>
      </c>
      <c r="E53" s="107">
        <v>0</v>
      </c>
      <c r="F53" s="107">
        <v>0</v>
      </c>
      <c r="G53" s="107">
        <v>0</v>
      </c>
      <c r="H53" s="107">
        <v>0</v>
      </c>
      <c r="I53" s="107">
        <v>0</v>
      </c>
      <c r="J53" s="107">
        <v>0</v>
      </c>
      <c r="K53" s="107">
        <v>0</v>
      </c>
      <c r="L53" s="108">
        <v>0</v>
      </c>
      <c r="M53" s="107">
        <v>0</v>
      </c>
      <c r="N53" s="107">
        <v>0</v>
      </c>
      <c r="O53" s="107">
        <v>0</v>
      </c>
      <c r="P53" s="107">
        <v>0</v>
      </c>
      <c r="Q53" s="107">
        <v>0</v>
      </c>
      <c r="R53" s="107">
        <v>0</v>
      </c>
      <c r="S53" s="107">
        <v>0</v>
      </c>
      <c r="T53" s="107">
        <v>0</v>
      </c>
      <c r="U53" s="107">
        <v>0</v>
      </c>
      <c r="V53" s="107">
        <v>0</v>
      </c>
      <c r="W53" s="107">
        <v>0</v>
      </c>
      <c r="X53" s="107">
        <v>0</v>
      </c>
      <c r="Y53" s="107">
        <v>0</v>
      </c>
      <c r="Z53" s="107"/>
      <c r="AA53" s="107">
        <v>0</v>
      </c>
      <c r="AB53" s="107">
        <v>0</v>
      </c>
      <c r="AC53" s="107">
        <v>0</v>
      </c>
      <c r="AD53" s="107">
        <v>0</v>
      </c>
      <c r="AE53" s="107">
        <v>0</v>
      </c>
      <c r="AF53" s="107">
        <v>0</v>
      </c>
      <c r="AG53" s="107">
        <v>0</v>
      </c>
      <c r="AH53" s="107">
        <v>0</v>
      </c>
      <c r="AI53" s="107">
        <v>0</v>
      </c>
      <c r="AJ53" s="107">
        <v>0</v>
      </c>
      <c r="AK53" s="107">
        <v>0</v>
      </c>
      <c r="AL53" s="107">
        <v>0</v>
      </c>
      <c r="AM53" s="20"/>
      <c r="AN53" s="20"/>
      <c r="AO53" s="20"/>
      <c r="AP53" s="20"/>
      <c r="AQ53" s="20"/>
      <c r="AR53" s="20"/>
      <c r="AS53" s="20"/>
      <c r="AT53" s="20"/>
      <c r="AU53" s="20"/>
      <c r="AV53" s="20"/>
      <c r="AW53" s="20"/>
      <c r="AX53" s="20"/>
      <c r="AY53" s="20"/>
      <c r="AZ53" s="20"/>
      <c r="BA53" s="20"/>
      <c r="BB53" s="20"/>
      <c r="BC53" s="20"/>
      <c r="BD53" s="20"/>
      <c r="BE53" s="20"/>
      <c r="BF53" s="20"/>
      <c r="BG53" s="20"/>
      <c r="BH53" s="20"/>
      <c r="BI53" s="20"/>
      <c r="BJ53" s="20"/>
      <c r="BK53" s="20"/>
      <c r="BL53" s="20"/>
      <c r="BM53" s="20"/>
      <c r="BN53" s="20"/>
      <c r="BO53" s="20"/>
      <c r="BP53" s="20"/>
      <c r="BQ53" s="20"/>
      <c r="BR53" s="20"/>
      <c r="BS53" s="20"/>
      <c r="BT53" s="20"/>
      <c r="BU53" s="20"/>
      <c r="BV53" s="20"/>
      <c r="BW53" s="20"/>
      <c r="BX53" s="20"/>
      <c r="BY53" s="20"/>
      <c r="BZ53" s="20"/>
      <c r="CA53" s="20"/>
      <c r="CB53" s="20"/>
      <c r="CC53" s="20"/>
      <c r="CD53" s="20"/>
      <c r="CE53" s="20"/>
      <c r="CF53" s="20"/>
      <c r="CG53" s="20"/>
      <c r="CH53" s="20"/>
      <c r="CI53" s="20"/>
      <c r="CJ53" s="20"/>
      <c r="CK53" s="20"/>
      <c r="CL53" s="20"/>
      <c r="CM53" s="20"/>
      <c r="CN53" s="20"/>
      <c r="CO53" s="20"/>
      <c r="CP53" s="20"/>
      <c r="CQ53" s="20"/>
      <c r="CR53" s="20"/>
      <c r="CS53" s="20"/>
      <c r="CT53" s="20"/>
      <c r="CU53" s="20"/>
      <c r="CV53" s="20"/>
      <c r="CW53" s="20"/>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row>
    <row r="54" spans="1:131">
      <c r="A54" s="7"/>
      <c r="B54" s="7" t="s">
        <v>76</v>
      </c>
      <c r="C54" s="107">
        <v>0</v>
      </c>
      <c r="D54" s="107">
        <v>0</v>
      </c>
      <c r="E54" s="107">
        <v>0</v>
      </c>
      <c r="F54" s="107">
        <v>0</v>
      </c>
      <c r="G54" s="107">
        <v>0</v>
      </c>
      <c r="H54" s="107">
        <v>0</v>
      </c>
      <c r="I54" s="107">
        <v>0</v>
      </c>
      <c r="J54" s="107">
        <v>0</v>
      </c>
      <c r="K54" s="107">
        <v>0</v>
      </c>
      <c r="L54" s="108">
        <v>0</v>
      </c>
      <c r="M54" s="107">
        <v>0</v>
      </c>
      <c r="N54" s="107">
        <v>0</v>
      </c>
      <c r="O54" s="107">
        <v>0</v>
      </c>
      <c r="P54" s="107">
        <v>0</v>
      </c>
      <c r="Q54" s="107">
        <v>0</v>
      </c>
      <c r="R54" s="107">
        <v>0</v>
      </c>
      <c r="S54" s="107">
        <v>0</v>
      </c>
      <c r="T54" s="107">
        <v>0</v>
      </c>
      <c r="U54" s="107">
        <v>0</v>
      </c>
      <c r="V54" s="107">
        <v>0</v>
      </c>
      <c r="W54" s="107">
        <v>0</v>
      </c>
      <c r="X54" s="107">
        <v>0</v>
      </c>
      <c r="Y54" s="107">
        <v>0</v>
      </c>
      <c r="Z54" s="107"/>
      <c r="AA54" s="107">
        <v>0</v>
      </c>
      <c r="AB54" s="107">
        <v>0</v>
      </c>
      <c r="AC54" s="107">
        <v>0</v>
      </c>
      <c r="AD54" s="107">
        <v>0</v>
      </c>
      <c r="AE54" s="107">
        <v>0</v>
      </c>
      <c r="AF54" s="107">
        <v>0</v>
      </c>
      <c r="AG54" s="107">
        <v>0</v>
      </c>
      <c r="AH54" s="107">
        <v>0</v>
      </c>
      <c r="AI54" s="107">
        <v>0</v>
      </c>
      <c r="AJ54" s="107">
        <v>0</v>
      </c>
      <c r="AK54" s="107">
        <v>0</v>
      </c>
      <c r="AL54" s="107">
        <v>0</v>
      </c>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20"/>
      <c r="BS54" s="20"/>
      <c r="BT54" s="20"/>
      <c r="BU54" s="20"/>
      <c r="BV54" s="20"/>
      <c r="BW54" s="20"/>
      <c r="BX54" s="20"/>
      <c r="BY54" s="20"/>
      <c r="BZ54" s="20"/>
      <c r="CA54" s="20"/>
      <c r="CB54" s="20"/>
      <c r="CC54" s="20"/>
      <c r="CD54" s="20"/>
      <c r="CE54" s="20"/>
      <c r="CF54" s="20"/>
      <c r="CG54" s="20"/>
      <c r="CH54" s="20"/>
      <c r="CI54" s="20"/>
      <c r="CJ54" s="20"/>
      <c r="CK54" s="20"/>
      <c r="CL54" s="20"/>
      <c r="CM54" s="20"/>
      <c r="CN54" s="20"/>
      <c r="CO54" s="20"/>
      <c r="CP54" s="20"/>
      <c r="CQ54" s="20"/>
      <c r="CR54" s="20"/>
      <c r="CS54" s="20"/>
      <c r="CT54" s="20"/>
      <c r="CU54" s="20"/>
      <c r="CV54" s="20"/>
      <c r="CW54" s="20"/>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row>
    <row r="55" spans="1:131">
      <c r="A55" s="7"/>
      <c r="B55" s="7" t="s">
        <v>79</v>
      </c>
      <c r="C55" s="107">
        <v>0</v>
      </c>
      <c r="D55" s="107">
        <v>0</v>
      </c>
      <c r="E55" s="107">
        <v>0</v>
      </c>
      <c r="F55" s="107">
        <v>0</v>
      </c>
      <c r="G55" s="107">
        <v>0</v>
      </c>
      <c r="H55" s="107">
        <v>0</v>
      </c>
      <c r="I55" s="107">
        <v>0</v>
      </c>
      <c r="J55" s="107">
        <v>0</v>
      </c>
      <c r="K55" s="107">
        <v>0</v>
      </c>
      <c r="L55" s="108">
        <v>0</v>
      </c>
      <c r="M55" s="107">
        <v>0</v>
      </c>
      <c r="N55" s="107">
        <v>0</v>
      </c>
      <c r="O55" s="107">
        <v>0</v>
      </c>
      <c r="P55" s="107">
        <v>0</v>
      </c>
      <c r="Q55" s="107">
        <v>0</v>
      </c>
      <c r="R55" s="107">
        <v>0</v>
      </c>
      <c r="S55" s="107">
        <v>0</v>
      </c>
      <c r="T55" s="107">
        <v>0</v>
      </c>
      <c r="U55" s="107">
        <v>0</v>
      </c>
      <c r="V55" s="107">
        <v>0</v>
      </c>
      <c r="W55" s="107">
        <v>0</v>
      </c>
      <c r="X55" s="107">
        <v>0</v>
      </c>
      <c r="Y55" s="107">
        <v>0</v>
      </c>
      <c r="Z55" s="107"/>
      <c r="AA55" s="107">
        <v>0</v>
      </c>
      <c r="AB55" s="107">
        <v>0</v>
      </c>
      <c r="AC55" s="107">
        <v>0</v>
      </c>
      <c r="AD55" s="107">
        <v>0</v>
      </c>
      <c r="AE55" s="107">
        <v>0</v>
      </c>
      <c r="AF55" s="107">
        <v>0</v>
      </c>
      <c r="AG55" s="107">
        <v>0</v>
      </c>
      <c r="AH55" s="107">
        <v>0</v>
      </c>
      <c r="AI55" s="107">
        <v>0</v>
      </c>
      <c r="AJ55" s="107">
        <v>0</v>
      </c>
      <c r="AK55" s="107">
        <v>0</v>
      </c>
      <c r="AL55" s="107">
        <v>0</v>
      </c>
      <c r="AM55" s="20"/>
      <c r="AN55" s="20"/>
      <c r="AO55" s="20"/>
      <c r="AP55" s="20"/>
      <c r="AQ55" s="20"/>
      <c r="AR55" s="20"/>
      <c r="AS55" s="20"/>
      <c r="AT55" s="20"/>
      <c r="AU55" s="20"/>
      <c r="AV55" s="20"/>
      <c r="AW55" s="20"/>
      <c r="AX55" s="20"/>
      <c r="AY55" s="20"/>
      <c r="AZ55" s="20"/>
      <c r="BA55" s="20"/>
      <c r="BB55" s="20"/>
      <c r="BC55" s="20"/>
      <c r="BD55" s="20"/>
      <c r="BE55" s="20"/>
      <c r="BF55" s="20"/>
      <c r="BG55" s="20"/>
      <c r="BH55" s="20"/>
      <c r="BI55" s="20"/>
      <c r="BJ55" s="20"/>
      <c r="BK55" s="20"/>
      <c r="BL55" s="20"/>
      <c r="BM55" s="20"/>
      <c r="BN55" s="20"/>
      <c r="BO55" s="20"/>
      <c r="BP55" s="20"/>
      <c r="BQ55" s="20"/>
      <c r="BR55" s="20"/>
      <c r="BS55" s="20"/>
      <c r="BT55" s="20"/>
      <c r="BU55" s="20"/>
      <c r="BV55" s="20"/>
      <c r="BW55" s="20"/>
      <c r="BX55" s="20"/>
      <c r="BY55" s="20"/>
      <c r="BZ55" s="20"/>
      <c r="CA55" s="20"/>
      <c r="CB55" s="20"/>
      <c r="CC55" s="20"/>
      <c r="CD55" s="20"/>
      <c r="CE55" s="20"/>
      <c r="CF55" s="20"/>
      <c r="CG55" s="20"/>
      <c r="CH55" s="20"/>
      <c r="CI55" s="20"/>
      <c r="CJ55" s="20"/>
      <c r="CK55" s="20"/>
      <c r="CL55" s="20"/>
      <c r="CM55" s="20"/>
      <c r="CN55" s="20"/>
      <c r="CO55" s="20"/>
      <c r="CP55" s="20"/>
      <c r="CQ55" s="20"/>
      <c r="CR55" s="20"/>
      <c r="CS55" s="20"/>
      <c r="CT55" s="20"/>
      <c r="CU55" s="20"/>
      <c r="CV55" s="20"/>
      <c r="CW55" s="20"/>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row>
    <row r="56" spans="1:131">
      <c r="A56" s="7"/>
      <c r="B56" s="7" t="s">
        <v>82</v>
      </c>
      <c r="C56" s="20">
        <v>184.760495882323</v>
      </c>
      <c r="D56" s="20">
        <v>32</v>
      </c>
      <c r="E56" s="20">
        <v>6.4</v>
      </c>
      <c r="F56" s="20">
        <v>38.4</v>
      </c>
      <c r="G56" s="20">
        <v>105.80300039443776</v>
      </c>
      <c r="H56" s="20">
        <v>125.82252775364506</v>
      </c>
      <c r="I56" s="20">
        <v>1820.6489346848716</v>
      </c>
      <c r="J56" s="20">
        <v>-1.0145331491714296</v>
      </c>
      <c r="K56" s="20">
        <v>30.159149080287889</v>
      </c>
      <c r="L56" s="24">
        <v>1.1892151194632827</v>
      </c>
      <c r="M56" s="20">
        <v>1.7552376416941178</v>
      </c>
      <c r="N56" s="26">
        <v>14.359634578979589</v>
      </c>
      <c r="O56" s="26">
        <v>12.941816195319184</v>
      </c>
      <c r="P56" s="26">
        <v>14.484822568993831</v>
      </c>
      <c r="Q56" s="26">
        <v>11.366162560765028</v>
      </c>
      <c r="R56" s="26">
        <v>9.4420135441464073</v>
      </c>
      <c r="S56" s="26">
        <v>7.9857639279620773</v>
      </c>
      <c r="T56" s="26">
        <v>6.8190812454867107</v>
      </c>
      <c r="U56" s="26">
        <v>6.9559731955393271</v>
      </c>
      <c r="V56" s="26">
        <v>6.9073929784427657</v>
      </c>
      <c r="W56" s="26">
        <v>9.2658894391446651</v>
      </c>
      <c r="X56" s="26">
        <v>10.253259337671329</v>
      </c>
      <c r="Y56" s="26">
        <v>13.979195351772777</v>
      </c>
      <c r="Z56" s="26"/>
      <c r="AA56" s="26">
        <v>7.5504382388131059</v>
      </c>
      <c r="AB56" s="26">
        <v>6.3588249070551903</v>
      </c>
      <c r="AC56" s="26">
        <v>5.827624311027912</v>
      </c>
      <c r="AD56" s="26">
        <v>5.4281728200510262</v>
      </c>
      <c r="AE56" s="26">
        <v>4.6116367087255181</v>
      </c>
      <c r="AF56" s="26">
        <v>3.48099057488144</v>
      </c>
      <c r="AG56" s="26">
        <v>3.6560620408105122</v>
      </c>
      <c r="AH56" s="26">
        <v>3.0266461392995536</v>
      </c>
      <c r="AI56" s="26">
        <v>3.6299476480389572</v>
      </c>
      <c r="AJ56" s="26">
        <v>3.8266273736104175</v>
      </c>
      <c r="AK56" s="26">
        <v>5.3297684224350723</v>
      </c>
      <c r="AL56" s="26">
        <v>7.2727517733506071</v>
      </c>
      <c r="AM56" s="20"/>
      <c r="AN56" s="20"/>
      <c r="AO56" s="20"/>
      <c r="AP56" s="20"/>
      <c r="AQ56" s="20"/>
      <c r="AR56" s="20"/>
      <c r="AS56" s="20"/>
      <c r="AT56" s="20"/>
      <c r="AU56" s="20"/>
      <c r="AV56" s="20"/>
      <c r="AW56" s="20"/>
      <c r="AX56" s="20"/>
      <c r="AY56" s="20"/>
      <c r="AZ56" s="20"/>
      <c r="BA56" s="20"/>
      <c r="BB56" s="20"/>
      <c r="BC56" s="20"/>
      <c r="BD56" s="20"/>
      <c r="BE56" s="20"/>
      <c r="BF56" s="20"/>
      <c r="BG56" s="20"/>
      <c r="BH56" s="20"/>
      <c r="BI56" s="20"/>
      <c r="BJ56" s="20"/>
      <c r="BK56" s="20"/>
      <c r="BL56" s="20"/>
      <c r="BM56" s="20"/>
      <c r="BN56" s="20"/>
      <c r="BO56" s="20"/>
      <c r="BP56" s="20"/>
      <c r="BQ56" s="20"/>
      <c r="BR56" s="20"/>
      <c r="BS56" s="20"/>
      <c r="BT56" s="20"/>
      <c r="BU56" s="20"/>
      <c r="BV56" s="20"/>
      <c r="BW56" s="20"/>
      <c r="BX56" s="20"/>
      <c r="BY56" s="20"/>
      <c r="BZ56" s="20"/>
      <c r="CA56" s="20"/>
      <c r="CB56" s="20"/>
      <c r="CC56" s="20"/>
      <c r="CD56" s="20"/>
      <c r="CE56" s="20"/>
      <c r="CF56" s="20"/>
      <c r="CG56" s="20"/>
      <c r="CH56" s="20"/>
      <c r="CI56" s="20"/>
      <c r="CJ56" s="20"/>
      <c r="CK56" s="20"/>
      <c r="CL56" s="20"/>
      <c r="CM56" s="20"/>
      <c r="CN56" s="20"/>
      <c r="CO56" s="20"/>
      <c r="CP56" s="20"/>
      <c r="CQ56" s="20"/>
      <c r="CR56" s="20"/>
      <c r="CS56" s="20"/>
      <c r="CT56" s="20"/>
      <c r="CU56" s="20"/>
      <c r="CV56" s="20"/>
      <c r="CW56" s="20"/>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row>
    <row r="57" spans="1:131">
      <c r="A57" s="7"/>
      <c r="B57" s="7" t="s">
        <v>85</v>
      </c>
      <c r="C57" s="107">
        <v>0</v>
      </c>
      <c r="D57" s="107">
        <v>0</v>
      </c>
      <c r="E57" s="107">
        <v>0</v>
      </c>
      <c r="F57" s="107">
        <v>0</v>
      </c>
      <c r="G57" s="107">
        <v>0</v>
      </c>
      <c r="H57" s="107">
        <v>0</v>
      </c>
      <c r="I57" s="107">
        <v>0</v>
      </c>
      <c r="J57" s="107">
        <v>0</v>
      </c>
      <c r="K57" s="107">
        <v>0</v>
      </c>
      <c r="L57" s="108">
        <v>0</v>
      </c>
      <c r="M57" s="107">
        <v>0</v>
      </c>
      <c r="N57" s="107">
        <v>0</v>
      </c>
      <c r="O57" s="107">
        <v>0</v>
      </c>
      <c r="P57" s="107">
        <v>0</v>
      </c>
      <c r="Q57" s="107">
        <v>0</v>
      </c>
      <c r="R57" s="107">
        <v>0</v>
      </c>
      <c r="S57" s="107">
        <v>0</v>
      </c>
      <c r="T57" s="107">
        <v>0</v>
      </c>
      <c r="U57" s="107">
        <v>0</v>
      </c>
      <c r="V57" s="107">
        <v>0</v>
      </c>
      <c r="W57" s="107">
        <v>0</v>
      </c>
      <c r="X57" s="107">
        <v>0</v>
      </c>
      <c r="Y57" s="107">
        <v>0</v>
      </c>
      <c r="Z57" s="107"/>
      <c r="AA57" s="107">
        <v>0</v>
      </c>
      <c r="AB57" s="107">
        <v>0</v>
      </c>
      <c r="AC57" s="107">
        <v>0</v>
      </c>
      <c r="AD57" s="107">
        <v>0</v>
      </c>
      <c r="AE57" s="107">
        <v>0</v>
      </c>
      <c r="AF57" s="107">
        <v>0</v>
      </c>
      <c r="AG57" s="107">
        <v>0</v>
      </c>
      <c r="AH57" s="107">
        <v>0</v>
      </c>
      <c r="AI57" s="107">
        <v>0</v>
      </c>
      <c r="AJ57" s="107">
        <v>0</v>
      </c>
      <c r="AK57" s="107">
        <v>0</v>
      </c>
      <c r="AL57" s="107">
        <v>0</v>
      </c>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c r="CJ57" s="20"/>
      <c r="CK57" s="20"/>
      <c r="CL57" s="20"/>
      <c r="CM57" s="20"/>
      <c r="CN57" s="20"/>
      <c r="CO57" s="20"/>
      <c r="CP57" s="20"/>
      <c r="CQ57" s="20"/>
      <c r="CR57" s="20"/>
      <c r="CS57" s="20"/>
      <c r="CT57" s="20"/>
      <c r="CU57" s="20"/>
      <c r="CV57" s="20"/>
      <c r="CW57" s="20"/>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row>
    <row r="58" spans="1:131">
      <c r="A58" s="7"/>
      <c r="B58" s="7" t="s">
        <v>88</v>
      </c>
      <c r="C58" s="107">
        <v>0</v>
      </c>
      <c r="D58" s="107">
        <v>0</v>
      </c>
      <c r="E58" s="107">
        <v>0</v>
      </c>
      <c r="F58" s="107">
        <v>0</v>
      </c>
      <c r="G58" s="107">
        <v>0</v>
      </c>
      <c r="H58" s="107">
        <v>0</v>
      </c>
      <c r="I58" s="107">
        <v>0</v>
      </c>
      <c r="J58" s="107">
        <v>0</v>
      </c>
      <c r="K58" s="107">
        <v>0</v>
      </c>
      <c r="L58" s="108">
        <v>0</v>
      </c>
      <c r="M58" s="107">
        <v>0</v>
      </c>
      <c r="N58" s="107">
        <v>0</v>
      </c>
      <c r="O58" s="107">
        <v>0</v>
      </c>
      <c r="P58" s="107">
        <v>0</v>
      </c>
      <c r="Q58" s="107">
        <v>0</v>
      </c>
      <c r="R58" s="107">
        <v>0</v>
      </c>
      <c r="S58" s="107">
        <v>0</v>
      </c>
      <c r="T58" s="107">
        <v>0</v>
      </c>
      <c r="U58" s="107">
        <v>0</v>
      </c>
      <c r="V58" s="107">
        <v>0</v>
      </c>
      <c r="W58" s="107">
        <v>0</v>
      </c>
      <c r="X58" s="107">
        <v>0</v>
      </c>
      <c r="Y58" s="107">
        <v>0</v>
      </c>
      <c r="Z58" s="107"/>
      <c r="AA58" s="107">
        <v>0</v>
      </c>
      <c r="AB58" s="107">
        <v>0</v>
      </c>
      <c r="AC58" s="107">
        <v>0</v>
      </c>
      <c r="AD58" s="107">
        <v>0</v>
      </c>
      <c r="AE58" s="107">
        <v>0</v>
      </c>
      <c r="AF58" s="107">
        <v>0</v>
      </c>
      <c r="AG58" s="107">
        <v>0</v>
      </c>
      <c r="AH58" s="107">
        <v>0</v>
      </c>
      <c r="AI58" s="107">
        <v>0</v>
      </c>
      <c r="AJ58" s="107">
        <v>0</v>
      </c>
      <c r="AK58" s="107">
        <v>0</v>
      </c>
      <c r="AL58" s="107">
        <v>0</v>
      </c>
      <c r="AM58" s="20"/>
      <c r="AN58" s="20"/>
      <c r="AO58" s="20"/>
      <c r="AP58" s="20"/>
      <c r="AQ58" s="20"/>
      <c r="AR58" s="20"/>
      <c r="AS58" s="20"/>
      <c r="AT58" s="20"/>
      <c r="AU58" s="20"/>
      <c r="AV58" s="20"/>
      <c r="AW58" s="20"/>
      <c r="AX58" s="20"/>
      <c r="AY58" s="20"/>
      <c r="AZ58" s="20"/>
      <c r="BA58" s="20"/>
      <c r="BB58" s="20"/>
      <c r="BC58" s="20"/>
      <c r="BD58" s="20"/>
      <c r="BE58" s="20"/>
      <c r="BF58" s="20"/>
      <c r="BG58" s="20"/>
      <c r="BH58" s="20"/>
      <c r="BI58" s="20"/>
      <c r="BJ58" s="20"/>
      <c r="BK58" s="20"/>
      <c r="BL58" s="20"/>
      <c r="BM58" s="20"/>
      <c r="BN58" s="20"/>
      <c r="BO58" s="20"/>
      <c r="BP58" s="20"/>
      <c r="BQ58" s="20"/>
      <c r="BR58" s="20"/>
      <c r="BS58" s="20"/>
      <c r="BT58" s="20"/>
      <c r="BU58" s="20"/>
      <c r="BV58" s="20"/>
      <c r="BW58" s="20"/>
      <c r="BX58" s="20"/>
      <c r="BY58" s="20"/>
      <c r="BZ58" s="20"/>
      <c r="CA58" s="20"/>
      <c r="CB58" s="20"/>
      <c r="CC58" s="20"/>
      <c r="CD58" s="20"/>
      <c r="CE58" s="20"/>
      <c r="CF58" s="20"/>
      <c r="CG58" s="20"/>
      <c r="CH58" s="20"/>
      <c r="CI58" s="20"/>
      <c r="CJ58" s="20"/>
      <c r="CK58" s="20"/>
      <c r="CL58" s="20"/>
      <c r="CM58" s="20"/>
      <c r="CN58" s="20"/>
      <c r="CO58" s="20"/>
      <c r="CP58" s="20"/>
      <c r="CQ58" s="20"/>
      <c r="CR58" s="20"/>
      <c r="CS58" s="20"/>
      <c r="CT58" s="20"/>
      <c r="CU58" s="20"/>
      <c r="CV58" s="20"/>
      <c r="CW58" s="20"/>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row>
    <row r="59" spans="1:131">
      <c r="A59" s="7"/>
      <c r="B59" s="7" t="s">
        <v>91</v>
      </c>
      <c r="C59" s="107">
        <v>0</v>
      </c>
      <c r="D59" s="107">
        <v>0</v>
      </c>
      <c r="E59" s="107">
        <v>0</v>
      </c>
      <c r="F59" s="107">
        <v>0</v>
      </c>
      <c r="G59" s="107">
        <v>0</v>
      </c>
      <c r="H59" s="107">
        <v>0</v>
      </c>
      <c r="I59" s="107">
        <v>0</v>
      </c>
      <c r="J59" s="107">
        <v>0</v>
      </c>
      <c r="K59" s="107">
        <v>0</v>
      </c>
      <c r="L59" s="108">
        <v>0</v>
      </c>
      <c r="M59" s="107">
        <v>0</v>
      </c>
      <c r="N59" s="107">
        <v>0</v>
      </c>
      <c r="O59" s="107">
        <v>0</v>
      </c>
      <c r="P59" s="107">
        <v>0</v>
      </c>
      <c r="Q59" s="107">
        <v>0</v>
      </c>
      <c r="R59" s="107">
        <v>0</v>
      </c>
      <c r="S59" s="107">
        <v>0</v>
      </c>
      <c r="T59" s="107">
        <v>0</v>
      </c>
      <c r="U59" s="107">
        <v>0</v>
      </c>
      <c r="V59" s="107">
        <v>0</v>
      </c>
      <c r="W59" s="107">
        <v>0</v>
      </c>
      <c r="X59" s="107">
        <v>0</v>
      </c>
      <c r="Y59" s="107">
        <v>0</v>
      </c>
      <c r="Z59" s="107"/>
      <c r="AA59" s="107">
        <v>0</v>
      </c>
      <c r="AB59" s="107">
        <v>0</v>
      </c>
      <c r="AC59" s="107">
        <v>0</v>
      </c>
      <c r="AD59" s="107">
        <v>0</v>
      </c>
      <c r="AE59" s="107">
        <v>0</v>
      </c>
      <c r="AF59" s="107">
        <v>0</v>
      </c>
      <c r="AG59" s="107">
        <v>0</v>
      </c>
      <c r="AH59" s="107">
        <v>0</v>
      </c>
      <c r="AI59" s="107">
        <v>0</v>
      </c>
      <c r="AJ59" s="107">
        <v>0</v>
      </c>
      <c r="AK59" s="107">
        <v>0</v>
      </c>
      <c r="AL59" s="107">
        <v>0</v>
      </c>
      <c r="AM59" s="20"/>
      <c r="AN59" s="20"/>
      <c r="AO59" s="20"/>
      <c r="AP59" s="20"/>
      <c r="AQ59" s="20"/>
      <c r="AR59" s="20"/>
      <c r="AS59" s="20"/>
      <c r="AT59" s="20"/>
      <c r="AU59" s="20"/>
      <c r="AV59" s="20"/>
      <c r="AW59" s="20"/>
      <c r="AX59" s="20"/>
      <c r="AY59" s="20"/>
      <c r="AZ59" s="20"/>
      <c r="BA59" s="20"/>
      <c r="BB59" s="20"/>
      <c r="BC59" s="20"/>
      <c r="BD59" s="20"/>
      <c r="BE59" s="20"/>
      <c r="BF59" s="20"/>
      <c r="BG59" s="20"/>
      <c r="BH59" s="20"/>
      <c r="BI59" s="20"/>
      <c r="BJ59" s="20"/>
      <c r="BK59" s="20"/>
      <c r="BL59" s="20"/>
      <c r="BM59" s="20"/>
      <c r="BN59" s="20"/>
      <c r="BO59" s="20"/>
      <c r="BP59" s="20"/>
      <c r="BQ59" s="20"/>
      <c r="BR59" s="20"/>
      <c r="BS59" s="20"/>
      <c r="BT59" s="20"/>
      <c r="BU59" s="20"/>
      <c r="BV59" s="20"/>
      <c r="BW59" s="20"/>
      <c r="BX59" s="20"/>
      <c r="BY59" s="20"/>
      <c r="BZ59" s="20"/>
      <c r="CA59" s="20"/>
      <c r="CB59" s="20"/>
      <c r="CC59" s="20"/>
      <c r="CD59" s="20"/>
      <c r="CE59" s="20"/>
      <c r="CF59" s="20"/>
      <c r="CG59" s="20"/>
      <c r="CH59" s="20"/>
      <c r="CI59" s="20"/>
      <c r="CJ59" s="20"/>
      <c r="CK59" s="20"/>
      <c r="CL59" s="20"/>
      <c r="CM59" s="20"/>
      <c r="CN59" s="20"/>
      <c r="CO59" s="20"/>
      <c r="CP59" s="20"/>
      <c r="CQ59" s="20"/>
      <c r="CR59" s="20"/>
      <c r="CS59" s="20"/>
      <c r="CT59" s="20"/>
      <c r="CU59" s="20"/>
      <c r="CV59" s="20"/>
      <c r="CW59" s="20"/>
      <c r="CX59" s="7"/>
      <c r="CY59" s="7"/>
      <c r="CZ59" s="7"/>
      <c r="DA59" s="7"/>
      <c r="DB59" s="7"/>
      <c r="DC59" s="7"/>
      <c r="DD59" s="7"/>
      <c r="DE59" s="7"/>
      <c r="DF59" s="7"/>
      <c r="DG59" s="7"/>
      <c r="DH59" s="7"/>
      <c r="DI59" s="7"/>
      <c r="DJ59" s="7"/>
      <c r="DK59" s="7"/>
      <c r="DL59" s="7"/>
      <c r="DM59" s="7"/>
      <c r="DN59" s="7"/>
      <c r="DO59" s="7"/>
      <c r="DP59" s="7"/>
      <c r="DQ59" s="7"/>
      <c r="DR59" s="7"/>
      <c r="DS59" s="7"/>
      <c r="DT59" s="7"/>
      <c r="DU59" s="7"/>
      <c r="DV59" s="7"/>
      <c r="DW59" s="7"/>
      <c r="DX59" s="7"/>
      <c r="DY59" s="7"/>
      <c r="DZ59" s="7"/>
      <c r="EA59" s="7"/>
    </row>
    <row r="60" spans="1:131">
      <c r="A60" s="7"/>
      <c r="B60" s="7" t="s">
        <v>94</v>
      </c>
      <c r="C60" s="107">
        <v>0</v>
      </c>
      <c r="D60" s="107">
        <v>0</v>
      </c>
      <c r="E60" s="107">
        <v>0</v>
      </c>
      <c r="F60" s="107">
        <v>0</v>
      </c>
      <c r="G60" s="107">
        <v>0</v>
      </c>
      <c r="H60" s="107">
        <v>0</v>
      </c>
      <c r="I60" s="107">
        <v>0</v>
      </c>
      <c r="J60" s="107">
        <v>0</v>
      </c>
      <c r="K60" s="107">
        <v>0</v>
      </c>
      <c r="L60" s="108">
        <v>0</v>
      </c>
      <c r="M60" s="107">
        <v>0</v>
      </c>
      <c r="N60" s="107">
        <v>0</v>
      </c>
      <c r="O60" s="107">
        <v>0</v>
      </c>
      <c r="P60" s="107">
        <v>0</v>
      </c>
      <c r="Q60" s="107">
        <v>0</v>
      </c>
      <c r="R60" s="107">
        <v>0</v>
      </c>
      <c r="S60" s="107">
        <v>0</v>
      </c>
      <c r="T60" s="107">
        <v>0</v>
      </c>
      <c r="U60" s="107">
        <v>0</v>
      </c>
      <c r="V60" s="107">
        <v>0</v>
      </c>
      <c r="W60" s="107">
        <v>0</v>
      </c>
      <c r="X60" s="107">
        <v>0</v>
      </c>
      <c r="Y60" s="107">
        <v>0</v>
      </c>
      <c r="Z60" s="107"/>
      <c r="AA60" s="107">
        <v>0</v>
      </c>
      <c r="AB60" s="107">
        <v>0</v>
      </c>
      <c r="AC60" s="107">
        <v>0</v>
      </c>
      <c r="AD60" s="107">
        <v>0</v>
      </c>
      <c r="AE60" s="107">
        <v>0</v>
      </c>
      <c r="AF60" s="107">
        <v>0</v>
      </c>
      <c r="AG60" s="107">
        <v>0</v>
      </c>
      <c r="AH60" s="107">
        <v>0</v>
      </c>
      <c r="AI60" s="107">
        <v>0</v>
      </c>
      <c r="AJ60" s="107">
        <v>0</v>
      </c>
      <c r="AK60" s="107">
        <v>0</v>
      </c>
      <c r="AL60" s="107">
        <v>0</v>
      </c>
      <c r="AM60" s="20"/>
      <c r="AN60" s="20"/>
      <c r="AO60" s="20"/>
      <c r="AP60" s="20"/>
      <c r="AQ60" s="20"/>
      <c r="AR60" s="20"/>
      <c r="AS60" s="20"/>
      <c r="AT60" s="20"/>
      <c r="AU60" s="20"/>
      <c r="AV60" s="20"/>
      <c r="AW60" s="20"/>
      <c r="AX60" s="20"/>
      <c r="AY60" s="20"/>
      <c r="AZ60" s="20"/>
      <c r="BA60" s="20"/>
      <c r="BB60" s="20"/>
      <c r="BC60" s="20"/>
      <c r="BD60" s="20"/>
      <c r="BE60" s="20"/>
      <c r="BF60" s="20"/>
      <c r="BG60" s="20"/>
      <c r="BH60" s="20"/>
      <c r="BI60" s="20"/>
      <c r="BJ60" s="20"/>
      <c r="BK60" s="20"/>
      <c r="BL60" s="20"/>
      <c r="BM60" s="20"/>
      <c r="BN60" s="20"/>
      <c r="BO60" s="20"/>
      <c r="BP60" s="20"/>
      <c r="BQ60" s="20"/>
      <c r="BR60" s="20"/>
      <c r="BS60" s="20"/>
      <c r="BT60" s="20"/>
      <c r="BU60" s="20"/>
      <c r="BV60" s="20"/>
      <c r="BW60" s="20"/>
      <c r="BX60" s="20"/>
      <c r="BY60" s="20"/>
      <c r="BZ60" s="20"/>
      <c r="CA60" s="20"/>
      <c r="CB60" s="20"/>
      <c r="CC60" s="20"/>
      <c r="CD60" s="20"/>
      <c r="CE60" s="20"/>
      <c r="CF60" s="20"/>
      <c r="CG60" s="20"/>
      <c r="CH60" s="20"/>
      <c r="CI60" s="20"/>
      <c r="CJ60" s="20"/>
      <c r="CK60" s="20"/>
      <c r="CL60" s="20"/>
      <c r="CM60" s="20"/>
      <c r="CN60" s="20"/>
      <c r="CO60" s="20"/>
      <c r="CP60" s="20"/>
      <c r="CQ60" s="20"/>
      <c r="CR60" s="20"/>
      <c r="CS60" s="20"/>
      <c r="CT60" s="20"/>
      <c r="CU60" s="20"/>
      <c r="CV60" s="20"/>
      <c r="CW60" s="20"/>
      <c r="CX60" s="7"/>
      <c r="CY60" s="7"/>
      <c r="CZ60" s="7"/>
      <c r="DA60" s="7"/>
      <c r="DB60" s="7"/>
      <c r="DC60" s="7"/>
      <c r="DD60" s="7"/>
      <c r="DE60" s="7"/>
      <c r="DF60" s="7"/>
      <c r="DG60" s="7"/>
      <c r="DH60" s="7"/>
      <c r="DI60" s="7"/>
      <c r="DJ60" s="7"/>
      <c r="DK60" s="7"/>
      <c r="DL60" s="7"/>
      <c r="DM60" s="7"/>
      <c r="DN60" s="7"/>
      <c r="DO60" s="7"/>
      <c r="DP60" s="7"/>
      <c r="DQ60" s="7"/>
      <c r="DR60" s="7"/>
      <c r="DS60" s="7"/>
      <c r="DT60" s="7"/>
      <c r="DU60" s="7"/>
      <c r="DV60" s="7"/>
      <c r="DW60" s="7"/>
      <c r="DX60" s="7"/>
      <c r="DY60" s="7"/>
      <c r="DZ60" s="7"/>
      <c r="EA60" s="7"/>
    </row>
    <row r="61" spans="1:131">
      <c r="A61" s="7"/>
      <c r="B61" s="7" t="s">
        <v>97</v>
      </c>
      <c r="C61" s="107">
        <v>0</v>
      </c>
      <c r="D61" s="107">
        <v>0</v>
      </c>
      <c r="E61" s="107">
        <v>0</v>
      </c>
      <c r="F61" s="107">
        <v>0</v>
      </c>
      <c r="G61" s="107">
        <v>0</v>
      </c>
      <c r="H61" s="107">
        <v>0</v>
      </c>
      <c r="I61" s="107">
        <v>0</v>
      </c>
      <c r="J61" s="107">
        <v>0</v>
      </c>
      <c r="K61" s="107">
        <v>0</v>
      </c>
      <c r="L61" s="108">
        <v>0</v>
      </c>
      <c r="M61" s="107">
        <v>0</v>
      </c>
      <c r="N61" s="107">
        <v>0</v>
      </c>
      <c r="O61" s="107">
        <v>0</v>
      </c>
      <c r="P61" s="107">
        <v>0</v>
      </c>
      <c r="Q61" s="107">
        <v>0</v>
      </c>
      <c r="R61" s="107">
        <v>0</v>
      </c>
      <c r="S61" s="107">
        <v>0</v>
      </c>
      <c r="T61" s="107">
        <v>0</v>
      </c>
      <c r="U61" s="107">
        <v>0</v>
      </c>
      <c r="V61" s="107">
        <v>0</v>
      </c>
      <c r="W61" s="107">
        <v>0</v>
      </c>
      <c r="X61" s="107">
        <v>0</v>
      </c>
      <c r="Y61" s="107">
        <v>0</v>
      </c>
      <c r="Z61" s="107"/>
      <c r="AA61" s="107">
        <v>0</v>
      </c>
      <c r="AB61" s="107">
        <v>0</v>
      </c>
      <c r="AC61" s="107">
        <v>0</v>
      </c>
      <c r="AD61" s="107">
        <v>0</v>
      </c>
      <c r="AE61" s="107">
        <v>0</v>
      </c>
      <c r="AF61" s="107">
        <v>0</v>
      </c>
      <c r="AG61" s="107">
        <v>0</v>
      </c>
      <c r="AH61" s="107">
        <v>0</v>
      </c>
      <c r="AI61" s="107">
        <v>0</v>
      </c>
      <c r="AJ61" s="107">
        <v>0</v>
      </c>
      <c r="AK61" s="107">
        <v>0</v>
      </c>
      <c r="AL61" s="107">
        <v>0</v>
      </c>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20"/>
      <c r="BQ61" s="20"/>
      <c r="BR61" s="20"/>
      <c r="BS61" s="20"/>
      <c r="BT61" s="20"/>
      <c r="BU61" s="20"/>
      <c r="BV61" s="20"/>
      <c r="BW61" s="20"/>
      <c r="BX61" s="20"/>
      <c r="BY61" s="20"/>
      <c r="BZ61" s="20"/>
      <c r="CA61" s="20"/>
      <c r="CB61" s="20"/>
      <c r="CC61" s="20"/>
      <c r="CD61" s="20"/>
      <c r="CE61" s="20"/>
      <c r="CF61" s="20"/>
      <c r="CG61" s="20"/>
      <c r="CH61" s="20"/>
      <c r="CI61" s="20"/>
      <c r="CJ61" s="20"/>
      <c r="CK61" s="20"/>
      <c r="CL61" s="20"/>
      <c r="CM61" s="20"/>
      <c r="CN61" s="20"/>
      <c r="CO61" s="20"/>
      <c r="CP61" s="20"/>
      <c r="CQ61" s="20"/>
      <c r="CR61" s="20"/>
      <c r="CS61" s="20"/>
      <c r="CT61" s="20"/>
      <c r="CU61" s="20"/>
      <c r="CV61" s="20"/>
      <c r="CW61" s="20"/>
      <c r="CX61" s="7"/>
      <c r="CY61" s="7"/>
      <c r="CZ61" s="7"/>
      <c r="DA61" s="7"/>
      <c r="DB61" s="7"/>
      <c r="DC61" s="7"/>
      <c r="DD61" s="7"/>
      <c r="DE61" s="7"/>
      <c r="DF61" s="7"/>
      <c r="DG61" s="7"/>
      <c r="DH61" s="7"/>
      <c r="DI61" s="7"/>
      <c r="DJ61" s="7"/>
      <c r="DK61" s="7"/>
      <c r="DL61" s="7"/>
      <c r="DM61" s="7"/>
      <c r="DN61" s="7"/>
      <c r="DO61" s="7"/>
      <c r="DP61" s="7"/>
      <c r="DQ61" s="7"/>
      <c r="DR61" s="7"/>
      <c r="DS61" s="7"/>
      <c r="DT61" s="7"/>
      <c r="DU61" s="7"/>
      <c r="DV61" s="7"/>
      <c r="DW61" s="7"/>
      <c r="DX61" s="7"/>
      <c r="DY61" s="7"/>
      <c r="DZ61" s="7"/>
      <c r="EA61" s="7"/>
    </row>
    <row r="62" spans="1:131">
      <c r="A62" s="7"/>
      <c r="B62" s="7" t="s">
        <v>100</v>
      </c>
      <c r="C62" s="107">
        <v>0</v>
      </c>
      <c r="D62" s="107">
        <v>0</v>
      </c>
      <c r="E62" s="107">
        <v>0</v>
      </c>
      <c r="F62" s="107">
        <v>0</v>
      </c>
      <c r="G62" s="107">
        <v>0</v>
      </c>
      <c r="H62" s="107">
        <v>0</v>
      </c>
      <c r="I62" s="107">
        <v>0</v>
      </c>
      <c r="J62" s="107">
        <v>0</v>
      </c>
      <c r="K62" s="107">
        <v>0</v>
      </c>
      <c r="L62" s="108">
        <v>0</v>
      </c>
      <c r="M62" s="107">
        <v>0</v>
      </c>
      <c r="N62" s="107">
        <v>0</v>
      </c>
      <c r="O62" s="107">
        <v>0</v>
      </c>
      <c r="P62" s="107">
        <v>0</v>
      </c>
      <c r="Q62" s="107">
        <v>0</v>
      </c>
      <c r="R62" s="107">
        <v>0</v>
      </c>
      <c r="S62" s="107">
        <v>0</v>
      </c>
      <c r="T62" s="107">
        <v>0</v>
      </c>
      <c r="U62" s="107">
        <v>0</v>
      </c>
      <c r="V62" s="107">
        <v>0</v>
      </c>
      <c r="W62" s="107">
        <v>0</v>
      </c>
      <c r="X62" s="107">
        <v>0</v>
      </c>
      <c r="Y62" s="107">
        <v>0</v>
      </c>
      <c r="Z62" s="107"/>
      <c r="AA62" s="107">
        <v>0</v>
      </c>
      <c r="AB62" s="107">
        <v>0</v>
      </c>
      <c r="AC62" s="107">
        <v>0</v>
      </c>
      <c r="AD62" s="107">
        <v>0</v>
      </c>
      <c r="AE62" s="107">
        <v>0</v>
      </c>
      <c r="AF62" s="107">
        <v>0</v>
      </c>
      <c r="AG62" s="107">
        <v>0</v>
      </c>
      <c r="AH62" s="107">
        <v>0</v>
      </c>
      <c r="AI62" s="107">
        <v>0</v>
      </c>
      <c r="AJ62" s="107">
        <v>0</v>
      </c>
      <c r="AK62" s="107">
        <v>0</v>
      </c>
      <c r="AL62" s="107">
        <v>0</v>
      </c>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20"/>
      <c r="BQ62" s="20"/>
      <c r="BR62" s="20"/>
      <c r="BS62" s="20"/>
      <c r="BT62" s="20"/>
      <c r="BU62" s="20"/>
      <c r="BV62" s="20"/>
      <c r="BW62" s="20"/>
      <c r="BX62" s="20"/>
      <c r="BY62" s="20"/>
      <c r="BZ62" s="20"/>
      <c r="CA62" s="20"/>
      <c r="CB62" s="20"/>
      <c r="CC62" s="20"/>
      <c r="CD62" s="20"/>
      <c r="CE62" s="20"/>
      <c r="CF62" s="20"/>
      <c r="CG62" s="20"/>
      <c r="CH62" s="20"/>
      <c r="CI62" s="20"/>
      <c r="CJ62" s="20"/>
      <c r="CK62" s="20"/>
      <c r="CL62" s="20"/>
      <c r="CM62" s="20"/>
      <c r="CN62" s="20"/>
      <c r="CO62" s="20"/>
      <c r="CP62" s="20"/>
      <c r="CQ62" s="20"/>
      <c r="CR62" s="20"/>
      <c r="CS62" s="20"/>
      <c r="CT62" s="20"/>
      <c r="CU62" s="20"/>
      <c r="CV62" s="20"/>
      <c r="CW62" s="20"/>
      <c r="CX62" s="7"/>
      <c r="CY62" s="7"/>
      <c r="CZ62" s="7"/>
      <c r="DA62" s="7"/>
      <c r="DB62" s="7"/>
      <c r="DC62" s="7"/>
      <c r="DD62" s="7"/>
      <c r="DE62" s="7"/>
      <c r="DF62" s="7"/>
      <c r="DG62" s="7"/>
      <c r="DH62" s="7"/>
      <c r="DI62" s="7"/>
      <c r="DJ62" s="7"/>
      <c r="DK62" s="7"/>
      <c r="DL62" s="7"/>
      <c r="DM62" s="7"/>
      <c r="DN62" s="7"/>
      <c r="DO62" s="7"/>
      <c r="DP62" s="7"/>
      <c r="DQ62" s="7"/>
      <c r="DR62" s="7"/>
      <c r="DS62" s="7"/>
      <c r="DT62" s="7"/>
      <c r="DU62" s="7"/>
      <c r="DV62" s="7"/>
      <c r="DW62" s="7"/>
      <c r="DX62" s="7"/>
      <c r="DY62" s="7"/>
      <c r="DZ62" s="7"/>
      <c r="EA62" s="7"/>
    </row>
    <row r="63" spans="1:131">
      <c r="A63" s="7"/>
      <c r="B63" s="7" t="s">
        <v>103</v>
      </c>
      <c r="C63" s="107">
        <v>0</v>
      </c>
      <c r="D63" s="107">
        <v>0</v>
      </c>
      <c r="E63" s="107">
        <v>0</v>
      </c>
      <c r="F63" s="107">
        <v>0</v>
      </c>
      <c r="G63" s="107">
        <v>0</v>
      </c>
      <c r="H63" s="107">
        <v>0</v>
      </c>
      <c r="I63" s="107">
        <v>0</v>
      </c>
      <c r="J63" s="107">
        <v>0</v>
      </c>
      <c r="K63" s="107">
        <v>0</v>
      </c>
      <c r="L63" s="108">
        <v>0</v>
      </c>
      <c r="M63" s="107">
        <v>0</v>
      </c>
      <c r="N63" s="107">
        <v>0</v>
      </c>
      <c r="O63" s="107">
        <v>0</v>
      </c>
      <c r="P63" s="107">
        <v>0</v>
      </c>
      <c r="Q63" s="107">
        <v>0</v>
      </c>
      <c r="R63" s="107">
        <v>0</v>
      </c>
      <c r="S63" s="107">
        <v>0</v>
      </c>
      <c r="T63" s="107">
        <v>0</v>
      </c>
      <c r="U63" s="107">
        <v>0</v>
      </c>
      <c r="V63" s="107">
        <v>0</v>
      </c>
      <c r="W63" s="107">
        <v>0</v>
      </c>
      <c r="X63" s="107">
        <v>0</v>
      </c>
      <c r="Y63" s="107">
        <v>0</v>
      </c>
      <c r="Z63" s="107"/>
      <c r="AA63" s="107">
        <v>0</v>
      </c>
      <c r="AB63" s="107">
        <v>0</v>
      </c>
      <c r="AC63" s="107">
        <v>0</v>
      </c>
      <c r="AD63" s="107">
        <v>0</v>
      </c>
      <c r="AE63" s="107">
        <v>0</v>
      </c>
      <c r="AF63" s="107">
        <v>0</v>
      </c>
      <c r="AG63" s="107">
        <v>0</v>
      </c>
      <c r="AH63" s="107">
        <v>0</v>
      </c>
      <c r="AI63" s="107">
        <v>0</v>
      </c>
      <c r="AJ63" s="107">
        <v>0</v>
      </c>
      <c r="AK63" s="107">
        <v>0</v>
      </c>
      <c r="AL63" s="107">
        <v>0</v>
      </c>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7"/>
      <c r="CY63" s="7"/>
      <c r="CZ63" s="7"/>
      <c r="DA63" s="7"/>
      <c r="DB63" s="7"/>
      <c r="DC63" s="7"/>
      <c r="DD63" s="7"/>
      <c r="DE63" s="7"/>
      <c r="DF63" s="7"/>
      <c r="DG63" s="7"/>
      <c r="DH63" s="7"/>
      <c r="DI63" s="7"/>
      <c r="DJ63" s="7"/>
      <c r="DK63" s="7"/>
      <c r="DL63" s="7"/>
      <c r="DM63" s="7"/>
      <c r="DN63" s="7"/>
      <c r="DO63" s="7"/>
      <c r="DP63" s="7"/>
      <c r="DQ63" s="7"/>
      <c r="DR63" s="7"/>
      <c r="DS63" s="7"/>
      <c r="DT63" s="7"/>
      <c r="DU63" s="7"/>
      <c r="DV63" s="7"/>
      <c r="DW63" s="7"/>
      <c r="DX63" s="7"/>
      <c r="DY63" s="7"/>
      <c r="DZ63" s="7"/>
      <c r="EA63" s="7"/>
    </row>
    <row r="64" spans="1:131">
      <c r="A64" s="7"/>
      <c r="B64" s="7" t="s">
        <v>106</v>
      </c>
      <c r="C64" s="107">
        <v>0</v>
      </c>
      <c r="D64" s="107">
        <v>0</v>
      </c>
      <c r="E64" s="107">
        <v>0</v>
      </c>
      <c r="F64" s="107">
        <v>0</v>
      </c>
      <c r="G64" s="107">
        <v>0</v>
      </c>
      <c r="H64" s="107">
        <v>0</v>
      </c>
      <c r="I64" s="107">
        <v>0</v>
      </c>
      <c r="J64" s="107">
        <v>0</v>
      </c>
      <c r="K64" s="107">
        <v>0</v>
      </c>
      <c r="L64" s="108">
        <v>0</v>
      </c>
      <c r="M64" s="107">
        <v>0</v>
      </c>
      <c r="N64" s="107">
        <v>0</v>
      </c>
      <c r="O64" s="107">
        <v>0</v>
      </c>
      <c r="P64" s="107">
        <v>0</v>
      </c>
      <c r="Q64" s="107">
        <v>0</v>
      </c>
      <c r="R64" s="107">
        <v>0</v>
      </c>
      <c r="S64" s="107">
        <v>0</v>
      </c>
      <c r="T64" s="107">
        <v>0</v>
      </c>
      <c r="U64" s="107">
        <v>0</v>
      </c>
      <c r="V64" s="107">
        <v>0</v>
      </c>
      <c r="W64" s="107">
        <v>0</v>
      </c>
      <c r="X64" s="107">
        <v>0</v>
      </c>
      <c r="Y64" s="107">
        <v>0</v>
      </c>
      <c r="Z64" s="107"/>
      <c r="AA64" s="107">
        <v>0</v>
      </c>
      <c r="AB64" s="107">
        <v>0</v>
      </c>
      <c r="AC64" s="107">
        <v>0</v>
      </c>
      <c r="AD64" s="107">
        <v>0</v>
      </c>
      <c r="AE64" s="107">
        <v>0</v>
      </c>
      <c r="AF64" s="107">
        <v>0</v>
      </c>
      <c r="AG64" s="107">
        <v>0</v>
      </c>
      <c r="AH64" s="107">
        <v>0</v>
      </c>
      <c r="AI64" s="107">
        <v>0</v>
      </c>
      <c r="AJ64" s="107">
        <v>0</v>
      </c>
      <c r="AK64" s="107">
        <v>0</v>
      </c>
      <c r="AL64" s="107">
        <v>0</v>
      </c>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7"/>
      <c r="CY64" s="7"/>
      <c r="CZ64" s="7"/>
      <c r="DA64" s="7"/>
      <c r="DB64" s="7"/>
      <c r="DC64" s="7"/>
      <c r="DD64" s="7"/>
      <c r="DE64" s="7"/>
      <c r="DF64" s="7"/>
      <c r="DG64" s="7"/>
      <c r="DH64" s="7"/>
      <c r="DI64" s="7"/>
      <c r="DJ64" s="7"/>
      <c r="DK64" s="7"/>
      <c r="DL64" s="7"/>
      <c r="DM64" s="7"/>
      <c r="DN64" s="7"/>
      <c r="DO64" s="7"/>
      <c r="DP64" s="7"/>
      <c r="DQ64" s="7"/>
      <c r="DR64" s="7"/>
      <c r="DS64" s="7"/>
      <c r="DT64" s="7"/>
      <c r="DU64" s="7"/>
      <c r="DV64" s="7"/>
      <c r="DW64" s="7"/>
      <c r="DX64" s="7"/>
      <c r="DY64" s="7"/>
      <c r="DZ64" s="7"/>
      <c r="EA64" s="7"/>
    </row>
    <row r="65" spans="1:131">
      <c r="A65" s="7"/>
      <c r="B65" s="7" t="s">
        <v>109</v>
      </c>
      <c r="C65" s="107">
        <v>0</v>
      </c>
      <c r="D65" s="107">
        <v>0</v>
      </c>
      <c r="E65" s="107">
        <v>0</v>
      </c>
      <c r="F65" s="107">
        <v>0</v>
      </c>
      <c r="G65" s="107">
        <v>0</v>
      </c>
      <c r="H65" s="107">
        <v>0</v>
      </c>
      <c r="I65" s="107">
        <v>0</v>
      </c>
      <c r="J65" s="107">
        <v>0</v>
      </c>
      <c r="K65" s="107">
        <v>0</v>
      </c>
      <c r="L65" s="108">
        <v>0</v>
      </c>
      <c r="M65" s="107">
        <v>0</v>
      </c>
      <c r="N65" s="107">
        <v>0</v>
      </c>
      <c r="O65" s="107">
        <v>0</v>
      </c>
      <c r="P65" s="107">
        <v>0</v>
      </c>
      <c r="Q65" s="107">
        <v>0</v>
      </c>
      <c r="R65" s="107">
        <v>0</v>
      </c>
      <c r="S65" s="107">
        <v>0</v>
      </c>
      <c r="T65" s="107">
        <v>0</v>
      </c>
      <c r="U65" s="107">
        <v>0</v>
      </c>
      <c r="V65" s="107">
        <v>0</v>
      </c>
      <c r="W65" s="107">
        <v>0</v>
      </c>
      <c r="X65" s="107">
        <v>0</v>
      </c>
      <c r="Y65" s="107">
        <v>0</v>
      </c>
      <c r="Z65" s="107"/>
      <c r="AA65" s="107">
        <v>0</v>
      </c>
      <c r="AB65" s="107">
        <v>0</v>
      </c>
      <c r="AC65" s="107">
        <v>0</v>
      </c>
      <c r="AD65" s="107">
        <v>0</v>
      </c>
      <c r="AE65" s="107">
        <v>0</v>
      </c>
      <c r="AF65" s="107">
        <v>0</v>
      </c>
      <c r="AG65" s="107">
        <v>0</v>
      </c>
      <c r="AH65" s="107">
        <v>0</v>
      </c>
      <c r="AI65" s="107">
        <v>0</v>
      </c>
      <c r="AJ65" s="107">
        <v>0</v>
      </c>
      <c r="AK65" s="107">
        <v>0</v>
      </c>
      <c r="AL65" s="107">
        <v>0</v>
      </c>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7"/>
      <c r="CY65" s="7"/>
      <c r="CZ65" s="7"/>
      <c r="DA65" s="7"/>
      <c r="DB65" s="7"/>
      <c r="DC65" s="7"/>
      <c r="DD65" s="7"/>
      <c r="DE65" s="7"/>
      <c r="DF65" s="7"/>
      <c r="DG65" s="7"/>
      <c r="DH65" s="7"/>
      <c r="DI65" s="7"/>
      <c r="DJ65" s="7"/>
      <c r="DK65" s="7"/>
      <c r="DL65" s="7"/>
      <c r="DM65" s="7"/>
      <c r="DN65" s="7"/>
      <c r="DO65" s="7"/>
      <c r="DP65" s="7"/>
      <c r="DQ65" s="7"/>
      <c r="DR65" s="7"/>
      <c r="DS65" s="7"/>
      <c r="DT65" s="7"/>
      <c r="DU65" s="7"/>
      <c r="DV65" s="7"/>
      <c r="DW65" s="7"/>
      <c r="DX65" s="7"/>
      <c r="DY65" s="7"/>
      <c r="DZ65" s="7"/>
      <c r="EA65" s="7"/>
    </row>
    <row r="66" spans="1:131">
      <c r="A66" s="7"/>
      <c r="B66" s="7" t="s">
        <v>112</v>
      </c>
      <c r="C66" s="107">
        <v>0</v>
      </c>
      <c r="D66" s="107">
        <v>0</v>
      </c>
      <c r="E66" s="107">
        <v>0</v>
      </c>
      <c r="F66" s="107">
        <v>0</v>
      </c>
      <c r="G66" s="107">
        <v>0</v>
      </c>
      <c r="H66" s="107">
        <v>0</v>
      </c>
      <c r="I66" s="107">
        <v>0</v>
      </c>
      <c r="J66" s="107">
        <v>0</v>
      </c>
      <c r="K66" s="107">
        <v>0</v>
      </c>
      <c r="L66" s="108">
        <v>0</v>
      </c>
      <c r="M66" s="107">
        <v>0</v>
      </c>
      <c r="N66" s="107">
        <v>0</v>
      </c>
      <c r="O66" s="107">
        <v>0</v>
      </c>
      <c r="P66" s="107">
        <v>0</v>
      </c>
      <c r="Q66" s="107">
        <v>0</v>
      </c>
      <c r="R66" s="107">
        <v>0</v>
      </c>
      <c r="S66" s="107">
        <v>0</v>
      </c>
      <c r="T66" s="107">
        <v>0</v>
      </c>
      <c r="U66" s="107">
        <v>0</v>
      </c>
      <c r="V66" s="107">
        <v>0</v>
      </c>
      <c r="W66" s="107">
        <v>0</v>
      </c>
      <c r="X66" s="107">
        <v>0</v>
      </c>
      <c r="Y66" s="107">
        <v>0</v>
      </c>
      <c r="Z66" s="107"/>
      <c r="AA66" s="107">
        <v>0</v>
      </c>
      <c r="AB66" s="107">
        <v>0</v>
      </c>
      <c r="AC66" s="107">
        <v>0</v>
      </c>
      <c r="AD66" s="107">
        <v>0</v>
      </c>
      <c r="AE66" s="107">
        <v>0</v>
      </c>
      <c r="AF66" s="107">
        <v>0</v>
      </c>
      <c r="AG66" s="107">
        <v>0</v>
      </c>
      <c r="AH66" s="107">
        <v>0</v>
      </c>
      <c r="AI66" s="107">
        <v>0</v>
      </c>
      <c r="AJ66" s="107">
        <v>0</v>
      </c>
      <c r="AK66" s="107">
        <v>0</v>
      </c>
      <c r="AL66" s="107">
        <v>0</v>
      </c>
      <c r="AM66" s="20"/>
      <c r="AN66" s="20"/>
      <c r="AO66" s="20"/>
      <c r="AP66" s="20"/>
      <c r="AQ66" s="20"/>
      <c r="AR66" s="20"/>
      <c r="AS66" s="20"/>
      <c r="AT66" s="20"/>
      <c r="AU66" s="20"/>
      <c r="AV66" s="20"/>
      <c r="AW66" s="20"/>
      <c r="AX66" s="20"/>
      <c r="AY66" s="20"/>
      <c r="AZ66" s="20"/>
      <c r="BA66" s="20"/>
      <c r="BB66" s="20"/>
      <c r="BC66" s="20"/>
      <c r="BD66" s="20"/>
      <c r="BE66" s="20"/>
      <c r="BF66" s="20"/>
      <c r="BG66" s="20"/>
      <c r="BH66" s="20"/>
      <c r="BI66" s="20"/>
      <c r="BJ66" s="20"/>
      <c r="BK66" s="20"/>
      <c r="BL66" s="20"/>
      <c r="BM66" s="20"/>
      <c r="BN66" s="20"/>
      <c r="BO66" s="20"/>
      <c r="BP66" s="20"/>
      <c r="BQ66" s="20"/>
      <c r="BR66" s="20"/>
      <c r="BS66" s="20"/>
      <c r="BT66" s="20"/>
      <c r="BU66" s="20"/>
      <c r="BV66" s="20"/>
      <c r="BW66" s="20"/>
      <c r="BX66" s="20"/>
      <c r="BY66" s="20"/>
      <c r="BZ66" s="20"/>
      <c r="CA66" s="20"/>
      <c r="CB66" s="20"/>
      <c r="CC66" s="20"/>
      <c r="CD66" s="20"/>
      <c r="CE66" s="20"/>
      <c r="CF66" s="20"/>
      <c r="CG66" s="20"/>
      <c r="CH66" s="20"/>
      <c r="CI66" s="20"/>
      <c r="CJ66" s="20"/>
      <c r="CK66" s="20"/>
      <c r="CL66" s="20"/>
      <c r="CM66" s="20"/>
      <c r="CN66" s="20"/>
      <c r="CO66" s="20"/>
      <c r="CP66" s="20"/>
      <c r="CQ66" s="20"/>
      <c r="CR66" s="20"/>
      <c r="CS66" s="20"/>
      <c r="CT66" s="20"/>
      <c r="CU66" s="20"/>
      <c r="CV66" s="20"/>
      <c r="CW66" s="20"/>
      <c r="CX66" s="7"/>
      <c r="CY66" s="7"/>
      <c r="CZ66" s="7"/>
      <c r="DA66" s="7"/>
      <c r="DB66" s="7"/>
      <c r="DC66" s="7"/>
      <c r="DD66" s="7"/>
      <c r="DE66" s="7"/>
      <c r="DF66" s="7"/>
      <c r="DG66" s="7"/>
      <c r="DH66" s="7"/>
      <c r="DI66" s="7"/>
      <c r="DJ66" s="7"/>
      <c r="DK66" s="7"/>
      <c r="DL66" s="7"/>
      <c r="DM66" s="7"/>
      <c r="DN66" s="7"/>
      <c r="DO66" s="7"/>
      <c r="DP66" s="7"/>
      <c r="DQ66" s="7"/>
      <c r="DR66" s="7"/>
      <c r="DS66" s="7"/>
      <c r="DT66" s="7"/>
      <c r="DU66" s="7"/>
      <c r="DV66" s="7"/>
      <c r="DW66" s="7"/>
      <c r="DX66" s="7"/>
      <c r="DY66" s="7"/>
      <c r="DZ66" s="7"/>
      <c r="EA66" s="7"/>
    </row>
    <row r="67" spans="1:131">
      <c r="A67" s="7"/>
      <c r="B67" s="7" t="s">
        <v>115</v>
      </c>
      <c r="C67" s="107">
        <v>0</v>
      </c>
      <c r="D67" s="107">
        <v>0</v>
      </c>
      <c r="E67" s="107">
        <v>0</v>
      </c>
      <c r="F67" s="107">
        <v>0</v>
      </c>
      <c r="G67" s="107">
        <v>0</v>
      </c>
      <c r="H67" s="107">
        <v>0</v>
      </c>
      <c r="I67" s="107">
        <v>0</v>
      </c>
      <c r="J67" s="107">
        <v>0</v>
      </c>
      <c r="K67" s="107">
        <v>0</v>
      </c>
      <c r="L67" s="108">
        <v>0</v>
      </c>
      <c r="M67" s="107">
        <v>0</v>
      </c>
      <c r="N67" s="107">
        <v>0</v>
      </c>
      <c r="O67" s="107">
        <v>0</v>
      </c>
      <c r="P67" s="107">
        <v>0</v>
      </c>
      <c r="Q67" s="107">
        <v>0</v>
      </c>
      <c r="R67" s="107">
        <v>0</v>
      </c>
      <c r="S67" s="107">
        <v>0</v>
      </c>
      <c r="T67" s="107">
        <v>0</v>
      </c>
      <c r="U67" s="107">
        <v>0</v>
      </c>
      <c r="V67" s="107">
        <v>0</v>
      </c>
      <c r="W67" s="107">
        <v>0</v>
      </c>
      <c r="X67" s="107">
        <v>0</v>
      </c>
      <c r="Y67" s="107">
        <v>0</v>
      </c>
      <c r="Z67" s="107"/>
      <c r="AA67" s="107">
        <v>0</v>
      </c>
      <c r="AB67" s="107">
        <v>0</v>
      </c>
      <c r="AC67" s="107">
        <v>0</v>
      </c>
      <c r="AD67" s="107">
        <v>0</v>
      </c>
      <c r="AE67" s="107">
        <v>0</v>
      </c>
      <c r="AF67" s="107">
        <v>0</v>
      </c>
      <c r="AG67" s="107">
        <v>0</v>
      </c>
      <c r="AH67" s="107">
        <v>0</v>
      </c>
      <c r="AI67" s="107">
        <v>0</v>
      </c>
      <c r="AJ67" s="107">
        <v>0</v>
      </c>
      <c r="AK67" s="107">
        <v>0</v>
      </c>
      <c r="AL67" s="107">
        <v>0</v>
      </c>
      <c r="AM67" s="20"/>
      <c r="AN67" s="20"/>
      <c r="AO67" s="20"/>
      <c r="AP67" s="20"/>
      <c r="AQ67" s="20"/>
      <c r="AR67" s="20"/>
      <c r="AS67" s="20"/>
      <c r="AT67" s="20"/>
      <c r="AU67" s="20"/>
      <c r="AV67" s="20"/>
      <c r="AW67" s="20"/>
      <c r="AX67" s="20"/>
      <c r="AY67" s="20"/>
      <c r="AZ67" s="20"/>
      <c r="BA67" s="20"/>
      <c r="BB67" s="20"/>
      <c r="BC67" s="20"/>
      <c r="BD67" s="20"/>
      <c r="BE67" s="20"/>
      <c r="BF67" s="20"/>
      <c r="BG67" s="20"/>
      <c r="BH67" s="20"/>
      <c r="BI67" s="20"/>
      <c r="BJ67" s="20"/>
      <c r="BK67" s="20"/>
      <c r="BL67" s="20"/>
      <c r="BM67" s="20"/>
      <c r="BN67" s="20"/>
      <c r="BO67" s="20"/>
      <c r="BP67" s="20"/>
      <c r="BQ67" s="20"/>
      <c r="BR67" s="20"/>
      <c r="BS67" s="20"/>
      <c r="BT67" s="20"/>
      <c r="BU67" s="20"/>
      <c r="BV67" s="20"/>
      <c r="BW67" s="20"/>
      <c r="BX67" s="20"/>
      <c r="BY67" s="20"/>
      <c r="BZ67" s="20"/>
      <c r="CA67" s="20"/>
      <c r="CB67" s="20"/>
      <c r="CC67" s="20"/>
      <c r="CD67" s="20"/>
      <c r="CE67" s="20"/>
      <c r="CF67" s="20"/>
      <c r="CG67" s="20"/>
      <c r="CH67" s="20"/>
      <c r="CI67" s="20"/>
      <c r="CJ67" s="20"/>
      <c r="CK67" s="20"/>
      <c r="CL67" s="20"/>
      <c r="CM67" s="20"/>
      <c r="CN67" s="20"/>
      <c r="CO67" s="20"/>
      <c r="CP67" s="20"/>
      <c r="CQ67" s="20"/>
      <c r="CR67" s="20"/>
      <c r="CS67" s="20"/>
      <c r="CT67" s="20"/>
      <c r="CU67" s="20"/>
      <c r="CV67" s="20"/>
      <c r="CW67" s="20"/>
      <c r="CX67" s="7"/>
      <c r="CY67" s="7"/>
      <c r="CZ67" s="7"/>
      <c r="DA67" s="7"/>
      <c r="DB67" s="7"/>
      <c r="DC67" s="7"/>
      <c r="DD67" s="7"/>
      <c r="DE67" s="7"/>
      <c r="DF67" s="7"/>
      <c r="DG67" s="7"/>
      <c r="DH67" s="7"/>
      <c r="DI67" s="7"/>
      <c r="DJ67" s="7"/>
      <c r="DK67" s="7"/>
      <c r="DL67" s="7"/>
      <c r="DM67" s="7"/>
      <c r="DN67" s="7"/>
      <c r="DO67" s="7"/>
      <c r="DP67" s="7"/>
      <c r="DQ67" s="7"/>
      <c r="DR67" s="7"/>
      <c r="DS67" s="7"/>
      <c r="DT67" s="7"/>
      <c r="DU67" s="7"/>
      <c r="DV67" s="7"/>
      <c r="DW67" s="7"/>
      <c r="DX67" s="7"/>
      <c r="DY67" s="7"/>
      <c r="DZ67" s="7"/>
      <c r="EA67" s="7"/>
    </row>
    <row r="68" spans="1:131">
      <c r="A68" s="7"/>
      <c r="B68" s="7" t="s">
        <v>118</v>
      </c>
      <c r="C68" s="107">
        <v>0</v>
      </c>
      <c r="D68" s="107">
        <v>0</v>
      </c>
      <c r="E68" s="107">
        <v>0</v>
      </c>
      <c r="F68" s="107">
        <v>0</v>
      </c>
      <c r="G68" s="107">
        <v>0</v>
      </c>
      <c r="H68" s="107">
        <v>0</v>
      </c>
      <c r="I68" s="107">
        <v>0</v>
      </c>
      <c r="J68" s="107">
        <v>0</v>
      </c>
      <c r="K68" s="107">
        <v>0</v>
      </c>
      <c r="L68" s="108">
        <v>0</v>
      </c>
      <c r="M68" s="107">
        <v>0</v>
      </c>
      <c r="N68" s="107">
        <v>0</v>
      </c>
      <c r="O68" s="107">
        <v>0</v>
      </c>
      <c r="P68" s="107">
        <v>0</v>
      </c>
      <c r="Q68" s="107">
        <v>0</v>
      </c>
      <c r="R68" s="107">
        <v>0</v>
      </c>
      <c r="S68" s="107">
        <v>0</v>
      </c>
      <c r="T68" s="107">
        <v>0</v>
      </c>
      <c r="U68" s="107">
        <v>0</v>
      </c>
      <c r="V68" s="107">
        <v>0</v>
      </c>
      <c r="W68" s="107">
        <v>0</v>
      </c>
      <c r="X68" s="107">
        <v>0</v>
      </c>
      <c r="Y68" s="107">
        <v>0</v>
      </c>
      <c r="Z68" s="107"/>
      <c r="AA68" s="107">
        <v>0</v>
      </c>
      <c r="AB68" s="107">
        <v>0</v>
      </c>
      <c r="AC68" s="107">
        <v>0</v>
      </c>
      <c r="AD68" s="107">
        <v>0</v>
      </c>
      <c r="AE68" s="107">
        <v>0</v>
      </c>
      <c r="AF68" s="107">
        <v>0</v>
      </c>
      <c r="AG68" s="107">
        <v>0</v>
      </c>
      <c r="AH68" s="107">
        <v>0</v>
      </c>
      <c r="AI68" s="107">
        <v>0</v>
      </c>
      <c r="AJ68" s="107">
        <v>0</v>
      </c>
      <c r="AK68" s="107">
        <v>0</v>
      </c>
      <c r="AL68" s="107">
        <v>0</v>
      </c>
      <c r="AM68" s="20"/>
      <c r="AN68" s="20"/>
      <c r="AO68" s="20"/>
      <c r="AP68" s="20"/>
      <c r="AQ68" s="20"/>
      <c r="AR68" s="20"/>
      <c r="AS68" s="20"/>
      <c r="AT68" s="20"/>
      <c r="AU68" s="20"/>
      <c r="AV68" s="20"/>
      <c r="AW68" s="20"/>
      <c r="AX68" s="20"/>
      <c r="AY68" s="20"/>
      <c r="AZ68" s="20"/>
      <c r="BA68" s="20"/>
      <c r="BB68" s="20"/>
      <c r="BC68" s="20"/>
      <c r="BD68" s="20"/>
      <c r="BE68" s="20"/>
      <c r="BF68" s="20"/>
      <c r="BG68" s="20"/>
      <c r="BH68" s="20"/>
      <c r="BI68" s="20"/>
      <c r="BJ68" s="20"/>
      <c r="BK68" s="20"/>
      <c r="BL68" s="20"/>
      <c r="BM68" s="20"/>
      <c r="BN68" s="20"/>
      <c r="BO68" s="20"/>
      <c r="BP68" s="20"/>
      <c r="BQ68" s="20"/>
      <c r="BR68" s="20"/>
      <c r="BS68" s="20"/>
      <c r="BT68" s="20"/>
      <c r="BU68" s="20"/>
      <c r="BV68" s="20"/>
      <c r="BW68" s="20"/>
      <c r="BX68" s="20"/>
      <c r="BY68" s="20"/>
      <c r="BZ68" s="20"/>
      <c r="CA68" s="20"/>
      <c r="CB68" s="20"/>
      <c r="CC68" s="20"/>
      <c r="CD68" s="20"/>
      <c r="CE68" s="20"/>
      <c r="CF68" s="20"/>
      <c r="CG68" s="20"/>
      <c r="CH68" s="20"/>
      <c r="CI68" s="20"/>
      <c r="CJ68" s="20"/>
      <c r="CK68" s="20"/>
      <c r="CL68" s="20"/>
      <c r="CM68" s="20"/>
      <c r="CN68" s="20"/>
      <c r="CO68" s="20"/>
      <c r="CP68" s="20"/>
      <c r="CQ68" s="20"/>
      <c r="CR68" s="20"/>
      <c r="CS68" s="20"/>
      <c r="CT68" s="20"/>
      <c r="CU68" s="20"/>
      <c r="CV68" s="20"/>
      <c r="CW68" s="20"/>
      <c r="CX68" s="7"/>
      <c r="CY68" s="7"/>
      <c r="CZ68" s="7"/>
      <c r="DA68" s="7"/>
      <c r="DB68" s="7"/>
      <c r="DC68" s="7"/>
      <c r="DD68" s="7"/>
      <c r="DE68" s="7"/>
      <c r="DF68" s="7"/>
      <c r="DG68" s="7"/>
      <c r="DH68" s="7"/>
      <c r="DI68" s="7"/>
      <c r="DJ68" s="7"/>
      <c r="DK68" s="7"/>
      <c r="DL68" s="7"/>
      <c r="DM68" s="7"/>
      <c r="DN68" s="7"/>
      <c r="DO68" s="7"/>
      <c r="DP68" s="7"/>
      <c r="DQ68" s="7"/>
      <c r="DR68" s="7"/>
      <c r="DS68" s="7"/>
      <c r="DT68" s="7"/>
      <c r="DU68" s="7"/>
      <c r="DV68" s="7"/>
      <c r="DW68" s="7"/>
      <c r="DX68" s="7"/>
      <c r="DY68" s="7"/>
      <c r="DZ68" s="7"/>
      <c r="EA68" s="7"/>
    </row>
    <row r="69" spans="1:131">
      <c r="A69" s="7"/>
      <c r="B69" s="7" t="s">
        <v>121</v>
      </c>
      <c r="C69" s="107">
        <v>0</v>
      </c>
      <c r="D69" s="107">
        <v>0</v>
      </c>
      <c r="E69" s="107">
        <v>0</v>
      </c>
      <c r="F69" s="107">
        <v>0</v>
      </c>
      <c r="G69" s="107">
        <v>0</v>
      </c>
      <c r="H69" s="107">
        <v>0</v>
      </c>
      <c r="I69" s="107">
        <v>0</v>
      </c>
      <c r="J69" s="107">
        <v>0</v>
      </c>
      <c r="K69" s="107">
        <v>0</v>
      </c>
      <c r="L69" s="108">
        <v>0</v>
      </c>
      <c r="M69" s="107">
        <v>0</v>
      </c>
      <c r="N69" s="107">
        <v>0</v>
      </c>
      <c r="O69" s="107">
        <v>0</v>
      </c>
      <c r="P69" s="107">
        <v>0</v>
      </c>
      <c r="Q69" s="107">
        <v>0</v>
      </c>
      <c r="R69" s="107">
        <v>0</v>
      </c>
      <c r="S69" s="107">
        <v>0</v>
      </c>
      <c r="T69" s="107">
        <v>0</v>
      </c>
      <c r="U69" s="107">
        <v>0</v>
      </c>
      <c r="V69" s="107">
        <v>0</v>
      </c>
      <c r="W69" s="107">
        <v>0</v>
      </c>
      <c r="X69" s="107">
        <v>0</v>
      </c>
      <c r="Y69" s="107">
        <v>0</v>
      </c>
      <c r="Z69" s="107"/>
      <c r="AA69" s="107">
        <v>0</v>
      </c>
      <c r="AB69" s="107">
        <v>0</v>
      </c>
      <c r="AC69" s="107">
        <v>0</v>
      </c>
      <c r="AD69" s="107">
        <v>0</v>
      </c>
      <c r="AE69" s="107">
        <v>0</v>
      </c>
      <c r="AF69" s="107">
        <v>0</v>
      </c>
      <c r="AG69" s="107">
        <v>0</v>
      </c>
      <c r="AH69" s="107">
        <v>0</v>
      </c>
      <c r="AI69" s="107">
        <v>0</v>
      </c>
      <c r="AJ69" s="107">
        <v>0</v>
      </c>
      <c r="AK69" s="107">
        <v>0</v>
      </c>
      <c r="AL69" s="107">
        <v>0</v>
      </c>
      <c r="AM69" s="20"/>
      <c r="AN69" s="20"/>
      <c r="AO69" s="20"/>
      <c r="AP69" s="20"/>
      <c r="AQ69" s="20"/>
      <c r="AR69" s="20"/>
      <c r="AS69" s="20"/>
      <c r="AT69" s="20"/>
      <c r="AU69" s="20"/>
      <c r="AV69" s="20"/>
      <c r="AW69" s="20"/>
      <c r="AX69" s="20"/>
      <c r="AY69" s="20"/>
      <c r="AZ69" s="20"/>
      <c r="BA69" s="20"/>
      <c r="BB69" s="20"/>
      <c r="BC69" s="20"/>
      <c r="BD69" s="20"/>
      <c r="BE69" s="20"/>
      <c r="BF69" s="20"/>
      <c r="BG69" s="20"/>
      <c r="BH69" s="20"/>
      <c r="BI69" s="20"/>
      <c r="BJ69" s="20"/>
      <c r="BK69" s="20"/>
      <c r="BL69" s="20"/>
      <c r="BM69" s="20"/>
      <c r="BN69" s="20"/>
      <c r="BO69" s="20"/>
      <c r="BP69" s="20"/>
      <c r="BQ69" s="20"/>
      <c r="BR69" s="20"/>
      <c r="BS69" s="20"/>
      <c r="BT69" s="20"/>
      <c r="BU69" s="20"/>
      <c r="BV69" s="20"/>
      <c r="BW69" s="20"/>
      <c r="BX69" s="20"/>
      <c r="BY69" s="20"/>
      <c r="BZ69" s="20"/>
      <c r="CA69" s="20"/>
      <c r="CB69" s="20"/>
      <c r="CC69" s="20"/>
      <c r="CD69" s="20"/>
      <c r="CE69" s="20"/>
      <c r="CF69" s="20"/>
      <c r="CG69" s="20"/>
      <c r="CH69" s="20"/>
      <c r="CI69" s="20"/>
      <c r="CJ69" s="20"/>
      <c r="CK69" s="20"/>
      <c r="CL69" s="20"/>
      <c r="CM69" s="20"/>
      <c r="CN69" s="20"/>
      <c r="CO69" s="20"/>
      <c r="CP69" s="20"/>
      <c r="CQ69" s="20"/>
      <c r="CR69" s="20"/>
      <c r="CS69" s="20"/>
      <c r="CT69" s="20"/>
      <c r="CU69" s="20"/>
      <c r="CV69" s="20"/>
      <c r="CW69" s="20"/>
      <c r="CX69" s="7"/>
      <c r="CY69" s="7"/>
      <c r="CZ69" s="7"/>
      <c r="DA69" s="7"/>
      <c r="DB69" s="7"/>
      <c r="DC69" s="7"/>
      <c r="DD69" s="7"/>
      <c r="DE69" s="7"/>
      <c r="DF69" s="7"/>
      <c r="DG69" s="7"/>
      <c r="DH69" s="7"/>
      <c r="DI69" s="7"/>
      <c r="DJ69" s="7"/>
      <c r="DK69" s="7"/>
      <c r="DL69" s="7"/>
      <c r="DM69" s="7"/>
      <c r="DN69" s="7"/>
      <c r="DO69" s="7"/>
      <c r="DP69" s="7"/>
      <c r="DQ69" s="7"/>
      <c r="DR69" s="7"/>
      <c r="DS69" s="7"/>
      <c r="DT69" s="7"/>
      <c r="DU69" s="7"/>
      <c r="DV69" s="7"/>
      <c r="DW69" s="7"/>
      <c r="DX69" s="7"/>
      <c r="DY69" s="7"/>
      <c r="DZ69" s="7"/>
      <c r="EA69" s="7"/>
    </row>
    <row r="70" spans="1:131">
      <c r="A70" s="7"/>
      <c r="B70" s="7" t="s">
        <v>124</v>
      </c>
      <c r="C70" s="107">
        <v>0</v>
      </c>
      <c r="D70" s="107">
        <v>0</v>
      </c>
      <c r="E70" s="107">
        <v>0</v>
      </c>
      <c r="F70" s="107">
        <v>0</v>
      </c>
      <c r="G70" s="107">
        <v>0</v>
      </c>
      <c r="H70" s="107">
        <v>0</v>
      </c>
      <c r="I70" s="107">
        <v>0</v>
      </c>
      <c r="J70" s="107">
        <v>0</v>
      </c>
      <c r="K70" s="107">
        <v>0</v>
      </c>
      <c r="L70" s="108">
        <v>0</v>
      </c>
      <c r="M70" s="107">
        <v>0</v>
      </c>
      <c r="N70" s="107">
        <v>0</v>
      </c>
      <c r="O70" s="107">
        <v>0</v>
      </c>
      <c r="P70" s="107">
        <v>0</v>
      </c>
      <c r="Q70" s="107">
        <v>0</v>
      </c>
      <c r="R70" s="107">
        <v>0</v>
      </c>
      <c r="S70" s="107">
        <v>0</v>
      </c>
      <c r="T70" s="107">
        <v>0</v>
      </c>
      <c r="U70" s="107">
        <v>0</v>
      </c>
      <c r="V70" s="107">
        <v>0</v>
      </c>
      <c r="W70" s="107">
        <v>0</v>
      </c>
      <c r="X70" s="107">
        <v>0</v>
      </c>
      <c r="Y70" s="107">
        <v>0</v>
      </c>
      <c r="Z70" s="107"/>
      <c r="AA70" s="107">
        <v>0</v>
      </c>
      <c r="AB70" s="107">
        <v>0</v>
      </c>
      <c r="AC70" s="107">
        <v>0</v>
      </c>
      <c r="AD70" s="107">
        <v>0</v>
      </c>
      <c r="AE70" s="107">
        <v>0</v>
      </c>
      <c r="AF70" s="107">
        <v>0</v>
      </c>
      <c r="AG70" s="107">
        <v>0</v>
      </c>
      <c r="AH70" s="107">
        <v>0</v>
      </c>
      <c r="AI70" s="107">
        <v>0</v>
      </c>
      <c r="AJ70" s="107">
        <v>0</v>
      </c>
      <c r="AK70" s="107">
        <v>0</v>
      </c>
      <c r="AL70" s="107">
        <v>0</v>
      </c>
      <c r="AM70" s="20"/>
      <c r="AN70" s="20"/>
      <c r="AO70" s="20"/>
      <c r="AP70" s="20"/>
      <c r="AQ70" s="20"/>
      <c r="AR70" s="20"/>
      <c r="AS70" s="20"/>
      <c r="AT70" s="20"/>
      <c r="AU70" s="20"/>
      <c r="AV70" s="20"/>
      <c r="AW70" s="20"/>
      <c r="AX70" s="20"/>
      <c r="AY70" s="20"/>
      <c r="AZ70" s="20"/>
      <c r="BA70" s="20"/>
      <c r="BB70" s="20"/>
      <c r="BC70" s="20"/>
      <c r="BD70" s="20"/>
      <c r="BE70" s="20"/>
      <c r="BF70" s="20"/>
      <c r="BG70" s="20"/>
      <c r="BH70" s="20"/>
      <c r="BI70" s="20"/>
      <c r="BJ70" s="20"/>
      <c r="BK70" s="20"/>
      <c r="BL70" s="20"/>
      <c r="BM70" s="20"/>
      <c r="BN70" s="20"/>
      <c r="BO70" s="20"/>
      <c r="BP70" s="20"/>
      <c r="BQ70" s="20"/>
      <c r="BR70" s="20"/>
      <c r="BS70" s="20"/>
      <c r="BT70" s="20"/>
      <c r="BU70" s="20"/>
      <c r="BV70" s="20"/>
      <c r="BW70" s="20"/>
      <c r="BX70" s="20"/>
      <c r="BY70" s="20"/>
      <c r="BZ70" s="20"/>
      <c r="CA70" s="20"/>
      <c r="CB70" s="20"/>
      <c r="CC70" s="20"/>
      <c r="CD70" s="20"/>
      <c r="CE70" s="20"/>
      <c r="CF70" s="20"/>
      <c r="CG70" s="20"/>
      <c r="CH70" s="20"/>
      <c r="CI70" s="20"/>
      <c r="CJ70" s="20"/>
      <c r="CK70" s="20"/>
      <c r="CL70" s="20"/>
      <c r="CM70" s="20"/>
      <c r="CN70" s="20"/>
      <c r="CO70" s="20"/>
      <c r="CP70" s="20"/>
      <c r="CQ70" s="20"/>
      <c r="CR70" s="20"/>
      <c r="CS70" s="20"/>
      <c r="CT70" s="20"/>
      <c r="CU70" s="20"/>
      <c r="CV70" s="20"/>
      <c r="CW70" s="20"/>
      <c r="CX70" s="7"/>
      <c r="CY70" s="7"/>
      <c r="CZ70" s="7"/>
      <c r="DA70" s="7"/>
      <c r="DB70" s="7"/>
      <c r="DC70" s="7"/>
      <c r="DD70" s="7"/>
      <c r="DE70" s="7"/>
      <c r="DF70" s="7"/>
      <c r="DG70" s="7"/>
      <c r="DH70" s="7"/>
      <c r="DI70" s="7"/>
      <c r="DJ70" s="7"/>
      <c r="DK70" s="7"/>
      <c r="DL70" s="7"/>
      <c r="DM70" s="7"/>
      <c r="DN70" s="7"/>
      <c r="DO70" s="7"/>
      <c r="DP70" s="7"/>
      <c r="DQ70" s="7"/>
      <c r="DR70" s="7"/>
      <c r="DS70" s="7"/>
      <c r="DT70" s="7"/>
      <c r="DU70" s="7"/>
      <c r="DV70" s="7"/>
      <c r="DW70" s="7"/>
      <c r="DX70" s="7"/>
      <c r="DY70" s="7"/>
      <c r="DZ70" s="7"/>
      <c r="EA70" s="7"/>
    </row>
    <row r="71" spans="1:131">
      <c r="A71" s="7"/>
      <c r="B71" s="7" t="s">
        <v>127</v>
      </c>
      <c r="C71" s="107">
        <v>0</v>
      </c>
      <c r="D71" s="107">
        <v>0</v>
      </c>
      <c r="E71" s="107">
        <v>0</v>
      </c>
      <c r="F71" s="107">
        <v>0</v>
      </c>
      <c r="G71" s="107">
        <v>0</v>
      </c>
      <c r="H71" s="107">
        <v>0</v>
      </c>
      <c r="I71" s="107">
        <v>0</v>
      </c>
      <c r="J71" s="107">
        <v>0</v>
      </c>
      <c r="K71" s="107">
        <v>0</v>
      </c>
      <c r="L71" s="108">
        <v>0</v>
      </c>
      <c r="M71" s="107">
        <v>0</v>
      </c>
      <c r="N71" s="107">
        <v>0</v>
      </c>
      <c r="O71" s="107">
        <v>0</v>
      </c>
      <c r="P71" s="107">
        <v>0</v>
      </c>
      <c r="Q71" s="107">
        <v>0</v>
      </c>
      <c r="R71" s="107">
        <v>0</v>
      </c>
      <c r="S71" s="107">
        <v>0</v>
      </c>
      <c r="T71" s="107">
        <v>0</v>
      </c>
      <c r="U71" s="107">
        <v>0</v>
      </c>
      <c r="V71" s="107">
        <v>0</v>
      </c>
      <c r="W71" s="107">
        <v>0</v>
      </c>
      <c r="X71" s="107">
        <v>0</v>
      </c>
      <c r="Y71" s="107">
        <v>0</v>
      </c>
      <c r="Z71" s="107"/>
      <c r="AA71" s="107">
        <v>0</v>
      </c>
      <c r="AB71" s="107">
        <v>0</v>
      </c>
      <c r="AC71" s="107">
        <v>0</v>
      </c>
      <c r="AD71" s="107">
        <v>0</v>
      </c>
      <c r="AE71" s="107">
        <v>0</v>
      </c>
      <c r="AF71" s="107">
        <v>0</v>
      </c>
      <c r="AG71" s="107">
        <v>0</v>
      </c>
      <c r="AH71" s="107">
        <v>0</v>
      </c>
      <c r="AI71" s="107">
        <v>0</v>
      </c>
      <c r="AJ71" s="107">
        <v>0</v>
      </c>
      <c r="AK71" s="107">
        <v>0</v>
      </c>
      <c r="AL71" s="107">
        <v>0</v>
      </c>
      <c r="AM71" s="20"/>
      <c r="AN71" s="20"/>
      <c r="AO71" s="20"/>
      <c r="AP71" s="20"/>
      <c r="AQ71" s="20"/>
      <c r="AR71" s="20"/>
      <c r="AS71" s="20"/>
      <c r="AT71" s="20"/>
      <c r="AU71" s="20"/>
      <c r="AV71" s="20"/>
      <c r="AW71" s="20"/>
      <c r="AX71" s="20"/>
      <c r="AY71" s="20"/>
      <c r="AZ71" s="20"/>
      <c r="BA71" s="20"/>
      <c r="BB71" s="20"/>
      <c r="BC71" s="20"/>
      <c r="BD71" s="20"/>
      <c r="BE71" s="20"/>
      <c r="BF71" s="20"/>
      <c r="BG71" s="20"/>
      <c r="BH71" s="20"/>
      <c r="BI71" s="20"/>
      <c r="BJ71" s="20"/>
      <c r="BK71" s="20"/>
      <c r="BL71" s="20"/>
      <c r="BM71" s="20"/>
      <c r="BN71" s="20"/>
      <c r="BO71" s="20"/>
      <c r="BP71" s="20"/>
      <c r="BQ71" s="20"/>
      <c r="BR71" s="20"/>
      <c r="BS71" s="20"/>
      <c r="BT71" s="20"/>
      <c r="BU71" s="20"/>
      <c r="BV71" s="20"/>
      <c r="BW71" s="20"/>
      <c r="BX71" s="20"/>
      <c r="BY71" s="20"/>
      <c r="BZ71" s="20"/>
      <c r="CA71" s="20"/>
      <c r="CB71" s="20"/>
      <c r="CC71" s="20"/>
      <c r="CD71" s="20"/>
      <c r="CE71" s="20"/>
      <c r="CF71" s="20"/>
      <c r="CG71" s="20"/>
      <c r="CH71" s="20"/>
      <c r="CI71" s="20"/>
      <c r="CJ71" s="20"/>
      <c r="CK71" s="20"/>
      <c r="CL71" s="20"/>
      <c r="CM71" s="20"/>
      <c r="CN71" s="20"/>
      <c r="CO71" s="20"/>
      <c r="CP71" s="20"/>
      <c r="CQ71" s="20"/>
      <c r="CR71" s="20"/>
      <c r="CS71" s="20"/>
      <c r="CT71" s="20"/>
      <c r="CU71" s="20"/>
      <c r="CV71" s="20"/>
      <c r="CW71" s="20"/>
      <c r="CX71" s="7"/>
      <c r="CY71" s="7"/>
      <c r="CZ71" s="7"/>
      <c r="DA71" s="7"/>
      <c r="DB71" s="7"/>
      <c r="DC71" s="7"/>
      <c r="DD71" s="7"/>
      <c r="DE71" s="7"/>
      <c r="DF71" s="7"/>
      <c r="DG71" s="7"/>
      <c r="DH71" s="7"/>
      <c r="DI71" s="7"/>
      <c r="DJ71" s="7"/>
      <c r="DK71" s="7"/>
      <c r="DL71" s="7"/>
      <c r="DM71" s="7"/>
      <c r="DN71" s="7"/>
      <c r="DO71" s="7"/>
      <c r="DP71" s="7"/>
      <c r="DQ71" s="7"/>
      <c r="DR71" s="7"/>
      <c r="DS71" s="7"/>
      <c r="DT71" s="7"/>
      <c r="DU71" s="7"/>
      <c r="DV71" s="7"/>
      <c r="DW71" s="7"/>
      <c r="DX71" s="7"/>
      <c r="DY71" s="7"/>
      <c r="DZ71" s="7"/>
      <c r="EA71" s="7"/>
    </row>
    <row r="72" spans="1:131">
      <c r="A72" s="7"/>
      <c r="B72" s="7" t="s">
        <v>130</v>
      </c>
      <c r="C72" s="107">
        <v>0</v>
      </c>
      <c r="D72" s="107">
        <v>0</v>
      </c>
      <c r="E72" s="107">
        <v>0</v>
      </c>
      <c r="F72" s="107">
        <v>0</v>
      </c>
      <c r="G72" s="107">
        <v>0</v>
      </c>
      <c r="H72" s="107">
        <v>0</v>
      </c>
      <c r="I72" s="107">
        <v>0</v>
      </c>
      <c r="J72" s="107">
        <v>0</v>
      </c>
      <c r="K72" s="107">
        <v>0</v>
      </c>
      <c r="L72" s="108">
        <v>0</v>
      </c>
      <c r="M72" s="107">
        <v>0</v>
      </c>
      <c r="N72" s="107">
        <v>0</v>
      </c>
      <c r="O72" s="107">
        <v>0</v>
      </c>
      <c r="P72" s="107">
        <v>0</v>
      </c>
      <c r="Q72" s="107">
        <v>0</v>
      </c>
      <c r="R72" s="107">
        <v>0</v>
      </c>
      <c r="S72" s="107">
        <v>0</v>
      </c>
      <c r="T72" s="107">
        <v>0</v>
      </c>
      <c r="U72" s="107">
        <v>0</v>
      </c>
      <c r="V72" s="107">
        <v>0</v>
      </c>
      <c r="W72" s="107">
        <v>0</v>
      </c>
      <c r="X72" s="107">
        <v>0</v>
      </c>
      <c r="Y72" s="107">
        <v>0</v>
      </c>
      <c r="Z72" s="107"/>
      <c r="AA72" s="107">
        <v>0</v>
      </c>
      <c r="AB72" s="107">
        <v>0</v>
      </c>
      <c r="AC72" s="107">
        <v>0</v>
      </c>
      <c r="AD72" s="107">
        <v>0</v>
      </c>
      <c r="AE72" s="107">
        <v>0</v>
      </c>
      <c r="AF72" s="107">
        <v>0</v>
      </c>
      <c r="AG72" s="107">
        <v>0</v>
      </c>
      <c r="AH72" s="107">
        <v>0</v>
      </c>
      <c r="AI72" s="107">
        <v>0</v>
      </c>
      <c r="AJ72" s="107">
        <v>0</v>
      </c>
      <c r="AK72" s="107">
        <v>0</v>
      </c>
      <c r="AL72" s="107">
        <v>0</v>
      </c>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c r="BM72" s="20"/>
      <c r="BN72" s="20"/>
      <c r="BO72" s="20"/>
      <c r="BP72" s="20"/>
      <c r="BQ72" s="20"/>
      <c r="BR72" s="20"/>
      <c r="BS72" s="20"/>
      <c r="BT72" s="20"/>
      <c r="BU72" s="20"/>
      <c r="BV72" s="20"/>
      <c r="BW72" s="20"/>
      <c r="BX72" s="20"/>
      <c r="BY72" s="20"/>
      <c r="BZ72" s="20"/>
      <c r="CA72" s="20"/>
      <c r="CB72" s="20"/>
      <c r="CC72" s="20"/>
      <c r="CD72" s="20"/>
      <c r="CE72" s="20"/>
      <c r="CF72" s="20"/>
      <c r="CG72" s="20"/>
      <c r="CH72" s="20"/>
      <c r="CI72" s="20"/>
      <c r="CJ72" s="20"/>
      <c r="CK72" s="20"/>
      <c r="CL72" s="20"/>
      <c r="CM72" s="20"/>
      <c r="CN72" s="20"/>
      <c r="CO72" s="20"/>
      <c r="CP72" s="20"/>
      <c r="CQ72" s="20"/>
      <c r="CR72" s="20"/>
      <c r="CS72" s="20"/>
      <c r="CT72" s="20"/>
      <c r="CU72" s="20"/>
      <c r="CV72" s="20"/>
      <c r="CW72" s="20"/>
      <c r="CX72" s="7"/>
      <c r="CY72" s="7"/>
      <c r="CZ72" s="7"/>
      <c r="DA72" s="7"/>
      <c r="DB72" s="7"/>
      <c r="DC72" s="7"/>
      <c r="DD72" s="7"/>
      <c r="DE72" s="7"/>
      <c r="DF72" s="7"/>
      <c r="DG72" s="7"/>
      <c r="DH72" s="7"/>
      <c r="DI72" s="7"/>
      <c r="DJ72" s="7"/>
      <c r="DK72" s="7"/>
      <c r="DL72" s="7"/>
      <c r="DM72" s="7"/>
      <c r="DN72" s="7"/>
      <c r="DO72" s="7"/>
      <c r="DP72" s="7"/>
      <c r="DQ72" s="7"/>
      <c r="DR72" s="7"/>
      <c r="DS72" s="7"/>
      <c r="DT72" s="7"/>
      <c r="DU72" s="7"/>
      <c r="DV72" s="7"/>
      <c r="DW72" s="7"/>
      <c r="DX72" s="7"/>
      <c r="DY72" s="7"/>
      <c r="DZ72" s="7"/>
      <c r="EA72" s="7"/>
    </row>
    <row r="73" spans="1:131">
      <c r="A73" s="7"/>
      <c r="B73" s="7" t="s">
        <v>133</v>
      </c>
      <c r="C73" s="107">
        <v>0</v>
      </c>
      <c r="D73" s="107">
        <v>0</v>
      </c>
      <c r="E73" s="107">
        <v>0</v>
      </c>
      <c r="F73" s="107">
        <v>0</v>
      </c>
      <c r="G73" s="107">
        <v>0</v>
      </c>
      <c r="H73" s="107">
        <v>0</v>
      </c>
      <c r="I73" s="107">
        <v>0</v>
      </c>
      <c r="J73" s="107">
        <v>0</v>
      </c>
      <c r="K73" s="107">
        <v>0</v>
      </c>
      <c r="L73" s="108">
        <v>0</v>
      </c>
      <c r="M73" s="107">
        <v>0</v>
      </c>
      <c r="N73" s="107">
        <v>0</v>
      </c>
      <c r="O73" s="107">
        <v>0</v>
      </c>
      <c r="P73" s="107">
        <v>0</v>
      </c>
      <c r="Q73" s="107">
        <v>0</v>
      </c>
      <c r="R73" s="107">
        <v>0</v>
      </c>
      <c r="S73" s="107">
        <v>0</v>
      </c>
      <c r="T73" s="107">
        <v>0</v>
      </c>
      <c r="U73" s="107">
        <v>0</v>
      </c>
      <c r="V73" s="107">
        <v>0</v>
      </c>
      <c r="W73" s="107">
        <v>0</v>
      </c>
      <c r="X73" s="107">
        <v>0</v>
      </c>
      <c r="Y73" s="107">
        <v>0</v>
      </c>
      <c r="Z73" s="107"/>
      <c r="AA73" s="107">
        <v>0</v>
      </c>
      <c r="AB73" s="107">
        <v>0</v>
      </c>
      <c r="AC73" s="107">
        <v>0</v>
      </c>
      <c r="AD73" s="107">
        <v>0</v>
      </c>
      <c r="AE73" s="107">
        <v>0</v>
      </c>
      <c r="AF73" s="107">
        <v>0</v>
      </c>
      <c r="AG73" s="107">
        <v>0</v>
      </c>
      <c r="AH73" s="107">
        <v>0</v>
      </c>
      <c r="AI73" s="107">
        <v>0</v>
      </c>
      <c r="AJ73" s="107">
        <v>0</v>
      </c>
      <c r="AK73" s="107">
        <v>0</v>
      </c>
      <c r="AL73" s="107">
        <v>0</v>
      </c>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c r="BM73" s="20"/>
      <c r="BN73" s="20"/>
      <c r="BO73" s="20"/>
      <c r="BP73" s="20"/>
      <c r="BQ73" s="20"/>
      <c r="BR73" s="20"/>
      <c r="BS73" s="20"/>
      <c r="BT73" s="20"/>
      <c r="BU73" s="20"/>
      <c r="BV73" s="20"/>
      <c r="BW73" s="20"/>
      <c r="BX73" s="20"/>
      <c r="BY73" s="20"/>
      <c r="BZ73" s="20"/>
      <c r="CA73" s="20"/>
      <c r="CB73" s="20"/>
      <c r="CC73" s="20"/>
      <c r="CD73" s="20"/>
      <c r="CE73" s="20"/>
      <c r="CF73" s="20"/>
      <c r="CG73" s="20"/>
      <c r="CH73" s="20"/>
      <c r="CI73" s="20"/>
      <c r="CJ73" s="20"/>
      <c r="CK73" s="20"/>
      <c r="CL73" s="20"/>
      <c r="CM73" s="20"/>
      <c r="CN73" s="20"/>
      <c r="CO73" s="20"/>
      <c r="CP73" s="20"/>
      <c r="CQ73" s="20"/>
      <c r="CR73" s="20"/>
      <c r="CS73" s="20"/>
      <c r="CT73" s="20"/>
      <c r="CU73" s="20"/>
      <c r="CV73" s="20"/>
      <c r="CW73" s="20"/>
      <c r="CX73" s="7"/>
      <c r="CY73" s="7"/>
      <c r="CZ73" s="7"/>
      <c r="DA73" s="7"/>
      <c r="DB73" s="7"/>
      <c r="DC73" s="7"/>
      <c r="DD73" s="7"/>
      <c r="DE73" s="7"/>
      <c r="DF73" s="7"/>
      <c r="DG73" s="7"/>
      <c r="DH73" s="7"/>
      <c r="DI73" s="7"/>
      <c r="DJ73" s="7"/>
      <c r="DK73" s="7"/>
      <c r="DL73" s="7"/>
      <c r="DM73" s="7"/>
      <c r="DN73" s="7"/>
      <c r="DO73" s="7"/>
      <c r="DP73" s="7"/>
      <c r="DQ73" s="7"/>
      <c r="DR73" s="7"/>
      <c r="DS73" s="7"/>
      <c r="DT73" s="7"/>
      <c r="DU73" s="7"/>
      <c r="DV73" s="7"/>
      <c r="DW73" s="7"/>
      <c r="DX73" s="7"/>
      <c r="DY73" s="7"/>
      <c r="DZ73" s="7"/>
      <c r="EA73" s="7"/>
    </row>
    <row r="74" spans="1:131">
      <c r="A74" s="7"/>
      <c r="B74" s="7"/>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c r="BM74" s="20"/>
      <c r="BN74" s="20"/>
      <c r="BO74" s="20"/>
      <c r="BP74" s="20"/>
      <c r="BQ74" s="20"/>
      <c r="BR74" s="20"/>
      <c r="BS74" s="20"/>
      <c r="BT74" s="20"/>
      <c r="BU74" s="20"/>
      <c r="BV74" s="20"/>
      <c r="BW74" s="20"/>
      <c r="BX74" s="20"/>
      <c r="BY74" s="20"/>
      <c r="BZ74" s="20"/>
      <c r="CA74" s="20"/>
      <c r="CB74" s="20"/>
      <c r="CC74" s="20"/>
      <c r="CD74" s="20"/>
      <c r="CE74" s="20"/>
      <c r="CF74" s="20"/>
      <c r="CG74" s="20"/>
      <c r="CH74" s="20"/>
      <c r="CI74" s="20"/>
      <c r="CJ74" s="20"/>
      <c r="CK74" s="20"/>
      <c r="CL74" s="20"/>
      <c r="CM74" s="20"/>
      <c r="CN74" s="20"/>
      <c r="CO74" s="20"/>
      <c r="CP74" s="20"/>
      <c r="CQ74" s="20"/>
      <c r="CR74" s="20"/>
      <c r="CS74" s="20"/>
      <c r="CT74" s="20"/>
      <c r="CU74" s="20"/>
      <c r="CV74" s="20"/>
      <c r="CW74" s="20"/>
      <c r="CX74" s="7"/>
      <c r="CY74" s="7"/>
      <c r="CZ74" s="7"/>
      <c r="DA74" s="7"/>
      <c r="DB74" s="7"/>
      <c r="DC74" s="7"/>
      <c r="DD74" s="7"/>
      <c r="DE74" s="7"/>
      <c r="DF74" s="7"/>
      <c r="DG74" s="7"/>
      <c r="DH74" s="7"/>
      <c r="DI74" s="7"/>
      <c r="DJ74" s="7"/>
      <c r="DK74" s="7"/>
      <c r="DL74" s="7"/>
      <c r="DM74" s="7"/>
      <c r="DN74" s="7"/>
      <c r="DO74" s="7"/>
      <c r="DP74" s="7"/>
      <c r="DQ74" s="7"/>
      <c r="DR74" s="7"/>
      <c r="DS74" s="7"/>
      <c r="DT74" s="7"/>
      <c r="DU74" s="7"/>
      <c r="DV74" s="7"/>
      <c r="DW74" s="7"/>
      <c r="DX74" s="7"/>
      <c r="DY74" s="7"/>
      <c r="DZ74" s="7"/>
      <c r="EA74" s="7"/>
    </row>
    <row r="75" spans="1:131">
      <c r="A75" s="7"/>
      <c r="B75" s="7"/>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c r="BM75" s="20"/>
      <c r="BN75" s="20"/>
      <c r="BO75" s="20"/>
      <c r="BP75" s="20"/>
      <c r="BQ75" s="20"/>
      <c r="BR75" s="20"/>
      <c r="BS75" s="20"/>
      <c r="BT75" s="20"/>
      <c r="BU75" s="20"/>
      <c r="BV75" s="20"/>
      <c r="BW75" s="20"/>
      <c r="BX75" s="20"/>
      <c r="BY75" s="20"/>
      <c r="BZ75" s="20"/>
      <c r="CA75" s="20"/>
      <c r="CB75" s="20"/>
      <c r="CC75" s="20"/>
      <c r="CD75" s="20"/>
      <c r="CE75" s="20"/>
      <c r="CF75" s="20"/>
      <c r="CG75" s="20"/>
      <c r="CH75" s="20"/>
      <c r="CI75" s="20"/>
      <c r="CJ75" s="20"/>
      <c r="CK75" s="20"/>
      <c r="CL75" s="20"/>
      <c r="CM75" s="20"/>
      <c r="CN75" s="20"/>
      <c r="CO75" s="20"/>
      <c r="CP75" s="20"/>
      <c r="CQ75" s="20"/>
      <c r="CR75" s="20"/>
      <c r="CS75" s="20"/>
      <c r="CT75" s="20"/>
      <c r="CU75" s="20"/>
      <c r="CV75" s="20"/>
      <c r="CW75" s="20"/>
      <c r="CX75" s="7"/>
      <c r="CY75" s="7"/>
      <c r="CZ75" s="7"/>
      <c r="DA75" s="7"/>
      <c r="DB75" s="7"/>
      <c r="DC75" s="7"/>
      <c r="DD75" s="7"/>
      <c r="DE75" s="7"/>
      <c r="DF75" s="7"/>
      <c r="DG75" s="7"/>
      <c r="DH75" s="7"/>
      <c r="DI75" s="7"/>
      <c r="DJ75" s="7"/>
      <c r="DK75" s="7"/>
      <c r="DL75" s="7"/>
      <c r="DM75" s="7"/>
      <c r="DN75" s="7"/>
      <c r="DO75" s="7"/>
      <c r="DP75" s="7"/>
      <c r="DQ75" s="7"/>
      <c r="DR75" s="7"/>
      <c r="DS75" s="7"/>
      <c r="DT75" s="7"/>
      <c r="DU75" s="7"/>
      <c r="DV75" s="7"/>
      <c r="DW75" s="7"/>
      <c r="DX75" s="7"/>
      <c r="DY75" s="7"/>
      <c r="DZ75" s="7"/>
      <c r="EA75" s="7"/>
    </row>
    <row r="76" spans="1:131" ht="13.5" thickBot="1">
      <c r="A76" s="18" t="s">
        <v>45</v>
      </c>
      <c r="B76" s="19"/>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c r="CO76" s="20"/>
      <c r="CP76" s="20"/>
      <c r="CQ76" s="20"/>
      <c r="CR76" s="20"/>
      <c r="CS76" s="20"/>
      <c r="CT76" s="20"/>
      <c r="CU76" s="20"/>
      <c r="CV76" s="20"/>
      <c r="CW76" s="20"/>
      <c r="CX76" s="7"/>
      <c r="CY76" s="7"/>
      <c r="CZ76" s="7"/>
      <c r="DA76" s="7"/>
      <c r="DB76" s="7"/>
      <c r="DC76" s="7"/>
      <c r="DD76" s="7"/>
      <c r="DE76" s="7"/>
      <c r="DF76" s="7"/>
      <c r="DG76" s="7"/>
      <c r="DH76" s="7"/>
      <c r="DI76" s="7"/>
      <c r="DJ76" s="7"/>
      <c r="DK76" s="7"/>
      <c r="DL76" s="7"/>
      <c r="DM76" s="7"/>
      <c r="DN76" s="7"/>
      <c r="DO76" s="7"/>
      <c r="DP76" s="7"/>
      <c r="DQ76" s="7"/>
      <c r="DR76" s="7"/>
      <c r="DS76" s="7"/>
      <c r="DT76" s="7"/>
      <c r="DU76" s="7"/>
      <c r="DV76" s="7"/>
      <c r="DW76" s="7"/>
      <c r="DX76" s="7"/>
      <c r="DY76" s="7"/>
      <c r="DZ76" s="7"/>
      <c r="EA76" s="7"/>
    </row>
    <row r="77" spans="1:131" ht="13.5" thickBot="1">
      <c r="A77" s="27"/>
      <c r="B77" s="28"/>
      <c r="C77" s="29"/>
      <c r="D77" s="29"/>
      <c r="E77" s="29"/>
      <c r="F77" s="29"/>
      <c r="G77" s="29"/>
      <c r="H77" s="29"/>
      <c r="I77" s="29"/>
      <c r="J77" s="29"/>
      <c r="K77" s="29"/>
      <c r="L77" s="29"/>
      <c r="M77" s="29"/>
      <c r="N77" s="29"/>
      <c r="O77" s="30" t="s">
        <v>394</v>
      </c>
      <c r="P77" s="31"/>
      <c r="Q77" s="31"/>
      <c r="R77" s="31"/>
      <c r="S77" s="31"/>
      <c r="T77" s="31"/>
      <c r="U77" s="31"/>
      <c r="V77" s="31"/>
      <c r="W77" s="31"/>
      <c r="X77" s="31"/>
      <c r="Y77" s="31"/>
      <c r="Z77" s="25"/>
      <c r="AA77" s="29"/>
      <c r="AB77" s="30" t="s">
        <v>395</v>
      </c>
      <c r="AC77" s="31"/>
      <c r="AD77" s="31"/>
      <c r="AE77" s="31"/>
      <c r="AF77" s="31"/>
      <c r="AG77" s="31"/>
      <c r="AH77" s="31"/>
      <c r="AI77" s="31"/>
      <c r="AJ77" s="31"/>
      <c r="AK77" s="31"/>
      <c r="AL77" s="31"/>
      <c r="AM77" s="25"/>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c r="CO77" s="20"/>
      <c r="CP77" s="20"/>
      <c r="CQ77" s="20"/>
      <c r="CR77" s="20"/>
      <c r="CS77" s="20"/>
      <c r="CT77" s="20"/>
      <c r="CU77" s="20"/>
      <c r="CV77" s="20"/>
      <c r="CW77" s="20"/>
      <c r="CX77" s="7"/>
      <c r="CY77" s="7"/>
      <c r="CZ77" s="7"/>
      <c r="DA77" s="7"/>
      <c r="DB77" s="7"/>
      <c r="DC77" s="7"/>
      <c r="DD77" s="7"/>
      <c r="DE77" s="7"/>
      <c r="DF77" s="7"/>
      <c r="DG77" s="7"/>
      <c r="DH77" s="7"/>
      <c r="DI77" s="7"/>
      <c r="DJ77" s="7"/>
      <c r="DK77" s="7"/>
      <c r="DL77" s="7"/>
      <c r="DM77" s="7"/>
      <c r="DN77" s="7"/>
      <c r="DO77" s="7"/>
      <c r="DP77" s="7"/>
      <c r="DQ77" s="7"/>
      <c r="DR77" s="7"/>
      <c r="DS77" s="7"/>
      <c r="DT77" s="7"/>
      <c r="DU77" s="7"/>
      <c r="DV77" s="7"/>
      <c r="DW77" s="7"/>
      <c r="DX77" s="7"/>
      <c r="DY77" s="7"/>
      <c r="DZ77" s="7"/>
      <c r="EA77" s="7"/>
    </row>
    <row r="78" spans="1:131" ht="191.25">
      <c r="A78" s="21" t="s">
        <v>21</v>
      </c>
      <c r="B78" s="22" t="s">
        <v>22</v>
      </c>
      <c r="C78" s="23" t="s">
        <v>46</v>
      </c>
      <c r="D78" s="23" t="s">
        <v>25</v>
      </c>
      <c r="E78" s="23" t="s">
        <v>26</v>
      </c>
      <c r="F78" s="23" t="s">
        <v>27</v>
      </c>
      <c r="G78" s="23" t="s">
        <v>28</v>
      </c>
      <c r="H78" s="23" t="s">
        <v>29</v>
      </c>
      <c r="I78" s="23" t="s">
        <v>30</v>
      </c>
      <c r="J78" s="23" t="s">
        <v>31</v>
      </c>
      <c r="K78" s="23" t="s">
        <v>24</v>
      </c>
      <c r="L78" s="23" t="s">
        <v>23</v>
      </c>
      <c r="M78" s="23" t="s">
        <v>32</v>
      </c>
      <c r="N78" s="23" t="s">
        <v>396</v>
      </c>
      <c r="O78" s="23" t="s">
        <v>33</v>
      </c>
      <c r="P78" s="23" t="s">
        <v>34</v>
      </c>
      <c r="Q78" s="23" t="s">
        <v>35</v>
      </c>
      <c r="R78" s="23" t="s">
        <v>36</v>
      </c>
      <c r="S78" s="23" t="s">
        <v>37</v>
      </c>
      <c r="T78" s="23" t="s">
        <v>38</v>
      </c>
      <c r="U78" s="23" t="s">
        <v>39</v>
      </c>
      <c r="V78" s="23" t="s">
        <v>40</v>
      </c>
      <c r="W78" s="23" t="s">
        <v>41</v>
      </c>
      <c r="X78" s="23" t="s">
        <v>42</v>
      </c>
      <c r="Y78" s="23" t="s">
        <v>43</v>
      </c>
      <c r="Z78" s="23" t="s">
        <v>44</v>
      </c>
      <c r="AA78" s="23"/>
      <c r="AB78" s="23" t="s">
        <v>33</v>
      </c>
      <c r="AC78" s="23" t="s">
        <v>34</v>
      </c>
      <c r="AD78" s="23" t="s">
        <v>35</v>
      </c>
      <c r="AE78" s="23" t="s">
        <v>36</v>
      </c>
      <c r="AF78" s="23" t="s">
        <v>37</v>
      </c>
      <c r="AG78" s="23" t="s">
        <v>38</v>
      </c>
      <c r="AH78" s="23" t="s">
        <v>39</v>
      </c>
      <c r="AI78" s="23" t="s">
        <v>40</v>
      </c>
      <c r="AJ78" s="23" t="s">
        <v>41</v>
      </c>
      <c r="AK78" s="23" t="s">
        <v>42</v>
      </c>
      <c r="AL78" s="23" t="s">
        <v>43</v>
      </c>
      <c r="AM78" s="23" t="s">
        <v>44</v>
      </c>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c r="BM78" s="20"/>
      <c r="BN78" s="20"/>
      <c r="BO78" s="20"/>
      <c r="BP78" s="20"/>
      <c r="BQ78" s="20"/>
      <c r="BR78" s="20"/>
      <c r="BS78" s="20"/>
      <c r="BT78" s="20"/>
      <c r="BU78" s="20"/>
      <c r="BV78" s="20"/>
      <c r="BW78" s="20"/>
      <c r="BX78" s="20"/>
      <c r="BY78" s="20"/>
      <c r="BZ78" s="20"/>
      <c r="CA78" s="20"/>
      <c r="CB78" s="20"/>
      <c r="CC78" s="20"/>
      <c r="CD78" s="20"/>
      <c r="CE78" s="20"/>
      <c r="CF78" s="20"/>
      <c r="CG78" s="20"/>
      <c r="CH78" s="20"/>
      <c r="CI78" s="20"/>
      <c r="CJ78" s="20"/>
      <c r="CK78" s="20"/>
      <c r="CL78" s="20"/>
      <c r="CM78" s="20"/>
      <c r="CN78" s="20"/>
      <c r="CO78" s="20"/>
      <c r="CP78" s="20"/>
      <c r="CQ78" s="20"/>
      <c r="CR78" s="20"/>
      <c r="CS78" s="20"/>
      <c r="CT78" s="20"/>
      <c r="CU78" s="20"/>
      <c r="CV78" s="20"/>
      <c r="CW78" s="20"/>
      <c r="CX78" s="7"/>
      <c r="CY78" s="7"/>
      <c r="CZ78" s="7"/>
      <c r="DA78" s="7"/>
      <c r="DB78" s="7"/>
      <c r="DC78" s="7"/>
      <c r="DD78" s="7"/>
      <c r="DE78" s="7"/>
      <c r="DF78" s="7"/>
      <c r="DG78" s="7"/>
      <c r="DH78" s="7"/>
      <c r="DI78" s="7"/>
      <c r="DJ78" s="7"/>
      <c r="DK78" s="7"/>
      <c r="DL78" s="7"/>
      <c r="DM78" s="7"/>
      <c r="DN78" s="7"/>
      <c r="DO78" s="7"/>
      <c r="DP78" s="7"/>
      <c r="DQ78" s="7"/>
      <c r="DR78" s="7"/>
      <c r="DS78" s="7"/>
      <c r="DT78" s="7"/>
      <c r="DU78" s="7"/>
      <c r="DV78" s="7"/>
      <c r="DW78" s="7"/>
      <c r="DX78" s="7"/>
      <c r="DY78" s="7"/>
      <c r="DZ78" s="7"/>
      <c r="EA78" s="7"/>
    </row>
    <row r="79" spans="1:131">
      <c r="A79" s="7" t="s">
        <v>460</v>
      </c>
      <c r="B79" s="7"/>
      <c r="C79" s="26">
        <v>184.760495882323</v>
      </c>
      <c r="D79" s="26">
        <v>32</v>
      </c>
      <c r="E79" s="26">
        <v>6.4</v>
      </c>
      <c r="F79" s="26">
        <v>38.4</v>
      </c>
      <c r="G79" s="26">
        <v>105.80300039443776</v>
      </c>
      <c r="H79" s="26">
        <v>125.82252775364506</v>
      </c>
      <c r="I79" s="26">
        <v>1820.6489346848718</v>
      </c>
      <c r="J79" s="26">
        <v>-1.0145331491714296</v>
      </c>
      <c r="K79" s="26">
        <v>30.159149080287889</v>
      </c>
      <c r="L79" s="24">
        <v>1.1892151194632827</v>
      </c>
      <c r="M79" s="26">
        <v>1.7552376416941178</v>
      </c>
      <c r="N79" s="26">
        <v>3.8976691654516074E-2</v>
      </c>
      <c r="O79" s="26">
        <v>14.359634578979589</v>
      </c>
      <c r="P79" s="26">
        <v>12.941816195319184</v>
      </c>
      <c r="Q79" s="26">
        <v>14.484822568993831</v>
      </c>
      <c r="R79" s="26">
        <v>11.366162560765028</v>
      </c>
      <c r="S79" s="26">
        <v>9.4420135441464073</v>
      </c>
      <c r="T79" s="26">
        <v>7.9857639279620773</v>
      </c>
      <c r="U79" s="26">
        <v>6.8190812454867107</v>
      </c>
      <c r="V79" s="26">
        <v>6.9559731955393271</v>
      </c>
      <c r="W79" s="26">
        <v>6.9073929784427657</v>
      </c>
      <c r="X79" s="26">
        <v>9.2658894391446651</v>
      </c>
      <c r="Y79" s="26">
        <v>10.253259337671329</v>
      </c>
      <c r="Z79" s="26">
        <v>13.979195351772777</v>
      </c>
      <c r="AA79" s="26"/>
      <c r="AB79" s="26">
        <v>7.5504382388131059</v>
      </c>
      <c r="AC79" s="26">
        <v>6.3588249070551903</v>
      </c>
      <c r="AD79" s="26">
        <v>5.827624311027912</v>
      </c>
      <c r="AE79" s="26">
        <v>5.4281728200510262</v>
      </c>
      <c r="AF79" s="26">
        <v>4.6116367087255181</v>
      </c>
      <c r="AG79" s="26">
        <v>3.48099057488144</v>
      </c>
      <c r="AH79" s="26">
        <v>3.6560620408105122</v>
      </c>
      <c r="AI79" s="26">
        <v>3.0266461392995536</v>
      </c>
      <c r="AJ79" s="26">
        <v>3.6299476480389572</v>
      </c>
      <c r="AK79" s="26">
        <v>3.8266273736104175</v>
      </c>
      <c r="AL79" s="26">
        <v>5.3297684224350723</v>
      </c>
      <c r="AM79" s="20">
        <v>7.2727517733506071</v>
      </c>
      <c r="AN79" s="20"/>
      <c r="AO79" s="20"/>
      <c r="AP79" s="20"/>
      <c r="AQ79" s="20"/>
      <c r="AR79" s="20"/>
      <c r="AS79" s="20"/>
      <c r="AT79" s="20"/>
      <c r="AU79" s="20"/>
      <c r="AV79" s="20"/>
      <c r="AW79" s="20"/>
      <c r="AX79" s="20"/>
      <c r="AY79" s="20"/>
      <c r="AZ79" s="20"/>
      <c r="BA79" s="20"/>
      <c r="BB79" s="20"/>
      <c r="BC79" s="20"/>
      <c r="BD79" s="20"/>
      <c r="BE79" s="20"/>
      <c r="BF79" s="20"/>
      <c r="BG79" s="20"/>
      <c r="BH79" s="20"/>
      <c r="BI79" s="20"/>
      <c r="BJ79" s="20"/>
      <c r="BK79" s="20"/>
      <c r="BL79" s="20"/>
      <c r="BM79" s="20"/>
      <c r="BN79" s="20"/>
      <c r="BO79" s="20"/>
      <c r="BP79" s="20"/>
      <c r="BQ79" s="20"/>
      <c r="BR79" s="20"/>
      <c r="BS79" s="20"/>
      <c r="BT79" s="20"/>
      <c r="BU79" s="20"/>
      <c r="BV79" s="20"/>
      <c r="BW79" s="20"/>
      <c r="BX79" s="20"/>
      <c r="BY79" s="20"/>
      <c r="BZ79" s="20"/>
      <c r="CA79" s="20"/>
      <c r="CB79" s="20"/>
      <c r="CC79" s="20"/>
      <c r="CD79" s="20"/>
      <c r="CE79" s="20"/>
      <c r="CF79" s="20"/>
      <c r="CG79" s="20"/>
      <c r="CH79" s="20"/>
      <c r="CI79" s="20"/>
      <c r="CJ79" s="20"/>
      <c r="CK79" s="20"/>
      <c r="CL79" s="20"/>
      <c r="CM79" s="20"/>
      <c r="CN79" s="20"/>
      <c r="CO79" s="20"/>
      <c r="CP79" s="20"/>
      <c r="CQ79" s="20"/>
      <c r="CR79" s="20"/>
      <c r="CS79" s="20"/>
      <c r="CT79" s="20"/>
      <c r="CU79" s="20"/>
      <c r="CV79" s="20"/>
      <c r="CW79" s="20"/>
      <c r="CX79" s="7"/>
      <c r="CY79" s="7"/>
      <c r="CZ79" s="7"/>
      <c r="DA79" s="7"/>
      <c r="DB79" s="7"/>
      <c r="DC79" s="7"/>
      <c r="DD79" s="7"/>
      <c r="DE79" s="7"/>
      <c r="DF79" s="7"/>
      <c r="DG79" s="7"/>
      <c r="DH79" s="7"/>
      <c r="DI79" s="7"/>
      <c r="DJ79" s="7"/>
      <c r="DK79" s="7"/>
      <c r="DL79" s="7"/>
      <c r="DM79" s="7"/>
      <c r="DN79" s="7"/>
      <c r="DO79" s="7"/>
      <c r="DP79" s="7"/>
      <c r="DQ79" s="7"/>
      <c r="DR79" s="7"/>
      <c r="DS79" s="7"/>
      <c r="DT79" s="7"/>
      <c r="DU79" s="7"/>
      <c r="DV79" s="7"/>
      <c r="DW79" s="7"/>
      <c r="DX79" s="7"/>
      <c r="DY79" s="7"/>
      <c r="DZ79" s="7"/>
      <c r="EA79" s="7"/>
    </row>
    <row r="80" spans="1:131">
      <c r="A80" s="7"/>
      <c r="B80" s="7"/>
      <c r="C80" s="20"/>
      <c r="D80" s="20"/>
      <c r="E80" s="20"/>
      <c r="F80" s="20"/>
      <c r="G80" s="20"/>
      <c r="H80" s="20"/>
      <c r="I80" s="20"/>
      <c r="J80" s="20"/>
      <c r="K80" s="20"/>
      <c r="L80" s="20"/>
      <c r="M80" s="20"/>
      <c r="N80" s="20"/>
      <c r="O80" s="20"/>
      <c r="P80" s="20"/>
      <c r="Q80" s="20"/>
      <c r="R80" s="20"/>
      <c r="S80" s="20"/>
      <c r="T80" s="20"/>
      <c r="U80" s="20"/>
      <c r="V80" s="20"/>
      <c r="W80" s="20"/>
      <c r="X80" s="20"/>
      <c r="Y80" s="20"/>
      <c r="Z80" s="20"/>
      <c r="AA80" s="20"/>
      <c r="AB80" s="20"/>
      <c r="AC80" s="20"/>
      <c r="AD80" s="20"/>
      <c r="AE80" s="20"/>
      <c r="AF80" s="20"/>
      <c r="AG80" s="20"/>
      <c r="AH80" s="20"/>
      <c r="AI80" s="20"/>
      <c r="AJ80" s="20"/>
      <c r="AK80" s="20"/>
      <c r="AL80" s="20"/>
      <c r="AM80" s="20"/>
      <c r="AN80" s="20"/>
      <c r="AO80" s="20"/>
      <c r="AP80" s="20"/>
      <c r="AQ80" s="20"/>
      <c r="AR80" s="20"/>
      <c r="AS80" s="20"/>
      <c r="AT80" s="20"/>
      <c r="AU80" s="20"/>
      <c r="AV80" s="20"/>
      <c r="AW80" s="20"/>
      <c r="AX80" s="20"/>
      <c r="AY80" s="20"/>
      <c r="AZ80" s="20"/>
      <c r="BA80" s="20"/>
      <c r="BB80" s="20"/>
      <c r="BC80" s="20"/>
      <c r="BD80" s="20"/>
      <c r="BE80" s="20"/>
      <c r="BF80" s="20"/>
      <c r="BG80" s="20"/>
      <c r="BH80" s="20"/>
      <c r="BI80" s="20"/>
      <c r="BJ80" s="20"/>
      <c r="BK80" s="20"/>
      <c r="BL80" s="20"/>
      <c r="BM80" s="20"/>
      <c r="BN80" s="20"/>
      <c r="BO80" s="20"/>
      <c r="BP80" s="20"/>
      <c r="BQ80" s="20"/>
      <c r="BR80" s="20"/>
      <c r="BS80" s="20"/>
      <c r="BT80" s="20"/>
      <c r="BU80" s="20"/>
      <c r="BV80" s="20"/>
      <c r="BW80" s="20"/>
      <c r="BX80" s="20"/>
      <c r="BY80" s="20"/>
      <c r="BZ80" s="20"/>
      <c r="CA80" s="20"/>
      <c r="CB80" s="20"/>
      <c r="CC80" s="20"/>
      <c r="CD80" s="20"/>
      <c r="CE80" s="20"/>
      <c r="CF80" s="20"/>
      <c r="CG80" s="20"/>
      <c r="CH80" s="20"/>
      <c r="CI80" s="20"/>
      <c r="CJ80" s="20"/>
      <c r="CK80" s="20"/>
      <c r="CL80" s="20"/>
      <c r="CM80" s="20"/>
      <c r="CN80" s="20"/>
      <c r="CO80" s="20"/>
      <c r="CP80" s="20"/>
      <c r="CQ80" s="20"/>
      <c r="CR80" s="20"/>
      <c r="CS80" s="20"/>
      <c r="CT80" s="20"/>
      <c r="CU80" s="20"/>
      <c r="CV80" s="20"/>
      <c r="CW80" s="20"/>
      <c r="CX80" s="7"/>
      <c r="CY80" s="7"/>
      <c r="CZ80" s="7"/>
      <c r="DA80" s="7"/>
      <c r="DB80" s="7"/>
      <c r="DC80" s="7"/>
      <c r="DD80" s="7"/>
      <c r="DE80" s="7"/>
      <c r="DF80" s="7"/>
      <c r="DG80" s="7"/>
      <c r="DH80" s="7"/>
      <c r="DI80" s="7"/>
      <c r="DJ80" s="7"/>
      <c r="DK80" s="7"/>
      <c r="DL80" s="7"/>
      <c r="DM80" s="7"/>
      <c r="DN80" s="7"/>
      <c r="DO80" s="7"/>
      <c r="DP80" s="7"/>
      <c r="DQ80" s="7"/>
      <c r="DR80" s="7"/>
      <c r="DS80" s="7"/>
      <c r="DT80" s="7"/>
      <c r="DU80" s="7"/>
      <c r="DV80" s="7"/>
      <c r="DW80" s="7"/>
      <c r="DX80" s="7"/>
      <c r="DY80" s="7"/>
      <c r="DZ80" s="7"/>
      <c r="EA80" s="7"/>
    </row>
  </sheetData>
  <mergeCells count="3">
    <mergeCell ref="I6:N6"/>
    <mergeCell ref="O6:P6"/>
    <mergeCell ref="R6:T6"/>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dimension ref="A1:F22"/>
  <sheetViews>
    <sheetView workbookViewId="0">
      <selection activeCell="C23" sqref="C23"/>
    </sheetView>
  </sheetViews>
  <sheetFormatPr defaultRowHeight="12.75"/>
  <sheetData>
    <row r="1" spans="1:5">
      <c r="A1" t="s">
        <v>461</v>
      </c>
    </row>
    <row r="4" spans="1:5">
      <c r="A4" t="s">
        <v>463</v>
      </c>
    </row>
    <row r="15" spans="1:5">
      <c r="B15" t="s">
        <v>469</v>
      </c>
      <c r="E15" t="s">
        <v>470</v>
      </c>
    </row>
    <row r="16" spans="1:5">
      <c r="E16" t="s">
        <v>471</v>
      </c>
    </row>
    <row r="17" spans="2:6">
      <c r="B17" t="s">
        <v>464</v>
      </c>
      <c r="C17" s="155">
        <v>10</v>
      </c>
      <c r="D17" t="s">
        <v>465</v>
      </c>
      <c r="F17" t="s">
        <v>468</v>
      </c>
    </row>
    <row r="18" spans="2:6">
      <c r="C18">
        <v>2</v>
      </c>
      <c r="D18" t="s">
        <v>466</v>
      </c>
      <c r="F18" t="s">
        <v>467</v>
      </c>
    </row>
    <row r="20" spans="2:6">
      <c r="C20" s="156">
        <f>C17*3+C18</f>
        <v>32</v>
      </c>
      <c r="D20" t="s">
        <v>491</v>
      </c>
    </row>
    <row r="22" spans="2:6">
      <c r="C22" t="s">
        <v>498</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dimension ref="A2:J17"/>
  <sheetViews>
    <sheetView workbookViewId="0">
      <selection activeCell="A18" sqref="A18"/>
    </sheetView>
  </sheetViews>
  <sheetFormatPr defaultRowHeight="12.75"/>
  <cols>
    <col min="1" max="1" width="19.28515625" style="118" bestFit="1" customWidth="1"/>
    <col min="2" max="16384" width="9.140625" style="118"/>
  </cols>
  <sheetData>
    <row r="2" spans="1:10" ht="13.5" thickBot="1">
      <c r="A2" s="118" t="s">
        <v>452</v>
      </c>
    </row>
    <row r="3" spans="1:10" ht="15.75" thickBot="1">
      <c r="A3" s="118" t="s">
        <v>453</v>
      </c>
      <c r="B3" s="132">
        <f>Lighting!I19</f>
        <v>25.990017927028429</v>
      </c>
      <c r="C3" s="118" t="s">
        <v>407</v>
      </c>
      <c r="E3" s="140" t="s">
        <v>454</v>
      </c>
      <c r="G3" s="141" t="s">
        <v>154</v>
      </c>
      <c r="H3" s="142" t="s">
        <v>153</v>
      </c>
      <c r="I3" s="142" t="s">
        <v>151</v>
      </c>
      <c r="J3" s="143" t="s">
        <v>152</v>
      </c>
    </row>
    <row r="4" spans="1:10" ht="15">
      <c r="A4" s="118" t="s">
        <v>455</v>
      </c>
      <c r="B4" s="132">
        <f>HVAC!I19</f>
        <v>12.774610934001114</v>
      </c>
      <c r="C4" s="118" t="s">
        <v>407</v>
      </c>
      <c r="E4" s="118" t="s">
        <v>456</v>
      </c>
      <c r="G4" s="144">
        <f>'[3]typical home'!$BF$12*'[1]Res Forecast (Base Case)'!$BD$79</f>
        <v>12327.455300758393</v>
      </c>
      <c r="H4" s="145">
        <f>'[3]typical home'!$BF$56*'[1]Res Forecast (Base Case)'!$BD$69</f>
        <v>10235.635568943662</v>
      </c>
      <c r="I4" s="145">
        <f>'[3]typical home'!$BF$144*'[1]Res Forecast (Base Case)'!$BD$89</f>
        <v>11962.616985090519</v>
      </c>
      <c r="J4" s="146">
        <f>'[3]typical home'!$BF$100*'[1]Res Forecast (Base Case)'!$BD$99</f>
        <v>9936.6845413476931</v>
      </c>
    </row>
    <row r="5" spans="1:10">
      <c r="A5" s="118" t="s">
        <v>457</v>
      </c>
      <c r="B5" s="132">
        <f>HPWH!A7</f>
        <v>132.99291390975264</v>
      </c>
      <c r="C5" s="118" t="s">
        <v>407</v>
      </c>
    </row>
    <row r="6" spans="1:10">
      <c r="B6" s="132">
        <f>SUM(B3:B5)</f>
        <v>171.75754277078218</v>
      </c>
      <c r="C6" s="118" t="s">
        <v>407</v>
      </c>
    </row>
    <row r="7" spans="1:10">
      <c r="H7" s="147" t="s">
        <v>458</v>
      </c>
    </row>
    <row r="8" spans="1:10">
      <c r="B8" s="148">
        <f>B6/H14</f>
        <v>1.4849908047540527E-2</v>
      </c>
      <c r="G8" s="149" t="s">
        <v>151</v>
      </c>
      <c r="H8" s="150">
        <v>0.1244903781634118</v>
      </c>
    </row>
    <row r="9" spans="1:10">
      <c r="G9" s="149" t="s">
        <v>152</v>
      </c>
      <c r="H9" s="150">
        <v>3.3233518615849188E-2</v>
      </c>
    </row>
    <row r="10" spans="1:10">
      <c r="G10" s="149" t="s">
        <v>153</v>
      </c>
      <c r="H10" s="150">
        <v>0.30420718917173495</v>
      </c>
    </row>
    <row r="11" spans="1:10">
      <c r="G11" s="149" t="s">
        <v>154</v>
      </c>
      <c r="H11" s="150">
        <v>0.53806891404900403</v>
      </c>
    </row>
    <row r="12" spans="1:10" ht="13.5" thickBot="1">
      <c r="G12" s="151" t="s">
        <v>459</v>
      </c>
      <c r="H12" s="152">
        <v>1</v>
      </c>
    </row>
    <row r="14" spans="1:10">
      <c r="H14" s="132">
        <f>H8*I4+H9*J4+H10*H4+H11*G4</f>
        <v>11566.236115463962</v>
      </c>
      <c r="I14" s="118" t="s">
        <v>407</v>
      </c>
    </row>
    <row r="16" spans="1:10">
      <c r="A16" s="118" t="s">
        <v>496</v>
      </c>
    </row>
    <row r="17" spans="1:1">
      <c r="A17" s="118" t="s">
        <v>497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2:I19"/>
  <sheetViews>
    <sheetView workbookViewId="0">
      <selection activeCell="C3" sqref="C3"/>
    </sheetView>
  </sheetViews>
  <sheetFormatPr defaultRowHeight="12.75"/>
  <cols>
    <col min="1" max="16384" width="9.140625" style="118"/>
  </cols>
  <sheetData>
    <row r="2" spans="1:9">
      <c r="A2" s="118" t="s">
        <v>399</v>
      </c>
      <c r="C2" s="118" t="s">
        <v>492</v>
      </c>
      <c r="G2" s="118" t="s">
        <v>400</v>
      </c>
      <c r="H2" s="118" t="s">
        <v>401</v>
      </c>
      <c r="I2" s="118" t="s">
        <v>402</v>
      </c>
    </row>
    <row r="3" spans="1:9">
      <c r="A3" s="118" t="s">
        <v>403</v>
      </c>
      <c r="C3" s="118" t="s">
        <v>404</v>
      </c>
      <c r="D3" s="118" t="s">
        <v>405</v>
      </c>
      <c r="E3" s="118" t="s">
        <v>406</v>
      </c>
      <c r="I3" s="118" t="s">
        <v>407</v>
      </c>
    </row>
    <row r="4" spans="1:9">
      <c r="A4" s="119" t="s">
        <v>408</v>
      </c>
      <c r="B4" s="120"/>
      <c r="C4" s="121">
        <v>4.3609225509583132</v>
      </c>
      <c r="D4" s="120">
        <v>4.1175256320977542</v>
      </c>
      <c r="E4" s="118">
        <f>C4-D4</f>
        <v>0.24339691886055892</v>
      </c>
      <c r="G4" s="122">
        <v>8.1081096380314688E-2</v>
      </c>
      <c r="H4" s="118">
        <v>63</v>
      </c>
      <c r="I4" s="123">
        <f>H4*G4*E4</f>
        <v>1.2432980093186905</v>
      </c>
    </row>
    <row r="5" spans="1:9">
      <c r="A5" s="119" t="s">
        <v>409</v>
      </c>
      <c r="B5" s="120"/>
      <c r="C5" s="121">
        <v>6.5318758024643779</v>
      </c>
      <c r="D5" s="120">
        <v>6.1842417099230715</v>
      </c>
      <c r="E5" s="118">
        <f t="shared" ref="E5:E18" si="0">C5-D5</f>
        <v>0.34763409254130639</v>
      </c>
      <c r="G5" s="122">
        <v>2.2238302428260096E-2</v>
      </c>
      <c r="H5" s="118">
        <v>63</v>
      </c>
      <c r="I5" s="123">
        <f t="shared" ref="I5:I18" si="1">H5*G5*E5</f>
        <v>0.48703990131136166</v>
      </c>
    </row>
    <row r="6" spans="1:9">
      <c r="A6" s="119" t="s">
        <v>410</v>
      </c>
      <c r="B6" s="120"/>
      <c r="C6" s="121">
        <v>14.669053597106858</v>
      </c>
      <c r="D6" s="120">
        <v>13.769392084099856</v>
      </c>
      <c r="E6" s="118">
        <f t="shared" si="0"/>
        <v>0.89966151300700226</v>
      </c>
      <c r="G6" s="122">
        <v>4.3690429447174121E-4</v>
      </c>
      <c r="H6" s="118">
        <v>63</v>
      </c>
      <c r="I6" s="123">
        <f t="shared" si="1"/>
        <v>2.4763156652033325E-2</v>
      </c>
    </row>
    <row r="7" spans="1:9">
      <c r="A7" s="124" t="s">
        <v>411</v>
      </c>
      <c r="C7" s="118">
        <v>4.8412742565828148</v>
      </c>
      <c r="D7" s="118">
        <v>4.5640772267751775</v>
      </c>
      <c r="E7" s="118">
        <f t="shared" si="0"/>
        <v>0.27719702980763739</v>
      </c>
      <c r="G7" s="122">
        <v>6.7706707657562287E-2</v>
      </c>
      <c r="H7" s="118">
        <v>63</v>
      </c>
      <c r="I7" s="123">
        <f t="shared" si="1"/>
        <v>1.1823901904260079</v>
      </c>
    </row>
    <row r="8" spans="1:9">
      <c r="A8" s="124" t="s">
        <v>412</v>
      </c>
      <c r="C8" s="118">
        <v>7.2319658774006585</v>
      </c>
      <c r="D8" s="118">
        <v>6.8467466673251458</v>
      </c>
      <c r="E8" s="118">
        <f t="shared" si="0"/>
        <v>0.38521921007551274</v>
      </c>
      <c r="G8" s="122">
        <v>0.52245631623218058</v>
      </c>
      <c r="H8" s="118">
        <v>63</v>
      </c>
      <c r="I8" s="123">
        <f t="shared" si="1"/>
        <v>12.679393194589142</v>
      </c>
    </row>
    <row r="9" spans="1:9">
      <c r="A9" s="124" t="s">
        <v>413</v>
      </c>
      <c r="C9" s="118">
        <v>14.957915110289374</v>
      </c>
      <c r="D9" s="118">
        <v>14.206961140196677</v>
      </c>
      <c r="E9" s="118">
        <f t="shared" si="0"/>
        <v>0.75095397009269682</v>
      </c>
      <c r="G9" s="122">
        <v>5.2089564583772424E-2</v>
      </c>
      <c r="H9" s="118">
        <v>63</v>
      </c>
      <c r="I9" s="123">
        <f t="shared" si="1"/>
        <v>2.4643625154487818</v>
      </c>
    </row>
    <row r="10" spans="1:9">
      <c r="A10" s="119" t="s">
        <v>414</v>
      </c>
      <c r="C10" s="118">
        <v>3.7734168596267121</v>
      </c>
      <c r="D10" s="118">
        <v>3.5010297882359027</v>
      </c>
      <c r="E10" s="118">
        <f t="shared" si="0"/>
        <v>0.27238707139080942</v>
      </c>
      <c r="G10" s="122">
        <v>4.4519699203299436E-2</v>
      </c>
      <c r="H10" s="118">
        <v>63</v>
      </c>
      <c r="I10" s="123">
        <f t="shared" si="1"/>
        <v>0.7639752005667485</v>
      </c>
    </row>
    <row r="11" spans="1:9">
      <c r="A11" s="119" t="s">
        <v>415</v>
      </c>
      <c r="C11" s="118">
        <v>5.8008364560768024</v>
      </c>
      <c r="D11" s="118">
        <v>5.3904041327338383</v>
      </c>
      <c r="E11" s="118">
        <f t="shared" si="0"/>
        <v>0.41043232334296409</v>
      </c>
      <c r="G11" s="122">
        <v>2.7146974784998612E-2</v>
      </c>
      <c r="H11" s="118">
        <v>63</v>
      </c>
      <c r="I11" s="123">
        <f t="shared" si="1"/>
        <v>0.7019457437626101</v>
      </c>
    </row>
    <row r="12" spans="1:9">
      <c r="A12" s="119" t="s">
        <v>416</v>
      </c>
      <c r="C12" s="118">
        <v>14.620823702866815</v>
      </c>
      <c r="D12" s="118">
        <v>13.842256241008752</v>
      </c>
      <c r="E12" s="118">
        <f t="shared" si="0"/>
        <v>0.77856746185806358</v>
      </c>
      <c r="G12" s="122">
        <v>2.0455466875122243E-3</v>
      </c>
      <c r="H12" s="118">
        <v>63</v>
      </c>
      <c r="I12" s="123">
        <f t="shared" si="1"/>
        <v>0.10033355383433941</v>
      </c>
    </row>
    <row r="13" spans="1:9">
      <c r="A13" s="119" t="s">
        <v>417</v>
      </c>
      <c r="C13" s="118">
        <v>6.0682973608714219</v>
      </c>
      <c r="D13" s="118">
        <v>5.7572111558997596</v>
      </c>
      <c r="E13" s="118">
        <f t="shared" si="0"/>
        <v>0.31108620497166228</v>
      </c>
      <c r="G13" s="122">
        <v>1.4160782440713806E-2</v>
      </c>
      <c r="H13" s="118">
        <v>63</v>
      </c>
      <c r="I13" s="123">
        <f t="shared" si="1"/>
        <v>0.27752911634139371</v>
      </c>
    </row>
    <row r="14" spans="1:9">
      <c r="A14" s="119" t="s">
        <v>418</v>
      </c>
      <c r="C14" s="118">
        <v>11.724032730286623</v>
      </c>
      <c r="D14" s="118">
        <v>11.193845352652959</v>
      </c>
      <c r="E14" s="118">
        <f t="shared" si="0"/>
        <v>0.53018737763366452</v>
      </c>
      <c r="G14" s="122">
        <v>0.14309044911569505</v>
      </c>
      <c r="H14" s="118">
        <v>63</v>
      </c>
      <c r="I14" s="123">
        <f t="shared" si="1"/>
        <v>4.7794792488076414</v>
      </c>
    </row>
    <row r="15" spans="1:9">
      <c r="A15" s="119" t="s">
        <v>419</v>
      </c>
      <c r="C15" s="118">
        <v>31.427707988097779</v>
      </c>
      <c r="D15" s="118">
        <v>30.427210386576697</v>
      </c>
      <c r="E15" s="118">
        <f t="shared" si="0"/>
        <v>1.0004976015210829</v>
      </c>
      <c r="G15" s="122">
        <v>1.1758790054771059E-2</v>
      </c>
      <c r="H15" s="118">
        <v>63</v>
      </c>
      <c r="I15" s="123">
        <f t="shared" si="1"/>
        <v>0.74117239853506967</v>
      </c>
    </row>
    <row r="16" spans="1:9">
      <c r="A16" s="119" t="s">
        <v>420</v>
      </c>
      <c r="C16" s="118">
        <v>3.9849304724513495</v>
      </c>
      <c r="D16" s="118">
        <v>3.7421938577331084</v>
      </c>
      <c r="E16" s="118">
        <f t="shared" si="0"/>
        <v>0.24273661471824104</v>
      </c>
      <c r="G16" s="122">
        <v>1.8451136646785988E-4</v>
      </c>
      <c r="H16" s="118">
        <v>63</v>
      </c>
      <c r="I16" s="123">
        <f t="shared" si="1"/>
        <v>2.8216228618270405E-3</v>
      </c>
    </row>
    <row r="17" spans="1:9">
      <c r="A17" s="119" t="s">
        <v>421</v>
      </c>
      <c r="C17" s="118">
        <v>8.741120548253047</v>
      </c>
      <c r="D17" s="118">
        <v>8.2813759230747266</v>
      </c>
      <c r="E17" s="118">
        <f t="shared" si="0"/>
        <v>0.45974462517832038</v>
      </c>
      <c r="G17" s="122">
        <v>2.2775014342185534E-3</v>
      </c>
      <c r="H17" s="118">
        <v>63</v>
      </c>
      <c r="I17" s="123">
        <f t="shared" si="1"/>
        <v>6.596534972272744E-2</v>
      </c>
    </row>
    <row r="18" spans="1:9">
      <c r="A18" s="119" t="s">
        <v>422</v>
      </c>
      <c r="C18" s="118">
        <v>16.926432547517301</v>
      </c>
      <c r="D18" s="118">
        <v>16.069328180025913</v>
      </c>
      <c r="E18" s="118">
        <f t="shared" si="0"/>
        <v>0.85710436749138807</v>
      </c>
      <c r="G18" s="122">
        <v>8.8068533357615695E-3</v>
      </c>
      <c r="H18" s="118">
        <v>63</v>
      </c>
      <c r="I18" s="123">
        <f t="shared" si="1"/>
        <v>0.47554872485005245</v>
      </c>
    </row>
    <row r="19" spans="1:9">
      <c r="I19" s="123">
        <f>SUM(I4:I18)</f>
        <v>25.990017927028429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7PSourceSummary</vt:lpstr>
      <vt:lpstr>forRPM</vt:lpstr>
      <vt:lpstr>SC-New</vt:lpstr>
      <vt:lpstr>SC-Retro</vt:lpstr>
      <vt:lpstr>M_Input_Out</vt:lpstr>
      <vt:lpstr>M_Input</vt:lpstr>
      <vt:lpstr>Cost</vt:lpstr>
      <vt:lpstr>SavingsSummary</vt:lpstr>
      <vt:lpstr>Lighting</vt:lpstr>
      <vt:lpstr>HVAC</vt:lpstr>
      <vt:lpstr>HPWH</vt:lpstr>
      <vt:lpstr>MeasureOutput</vt:lpstr>
    </vt:vector>
  </TitlesOfParts>
  <Company>Northwest Power and Conservation Council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Jayaweera</dc:creator>
  <cp:lastModifiedBy>Tina Jayaweera</cp:lastModifiedBy>
  <dcterms:created xsi:type="dcterms:W3CDTF">2014-08-11T21:52:53Z</dcterms:created>
  <dcterms:modified xsi:type="dcterms:W3CDTF">2015-03-12T23:05:22Z</dcterms:modified>
</cp:coreProperties>
</file>